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GRESOS PROPIOS\Desktop\INGRESOS 2026\2026 PREDIAL Y AGUA\"/>
    </mc:Choice>
  </mc:AlternateContent>
  <bookViews>
    <workbookView xWindow="-120" yWindow="480" windowWidth="20730" windowHeight="11160" tabRatio="820" firstSheet="26" activeTab="33"/>
  </bookViews>
  <sheets>
    <sheet name="PREDIAL ENERO 2024" sheetId="1" r:id="rId1"/>
    <sheet name="PREDIAL FEBRERO 2024" sheetId="2" r:id="rId2"/>
    <sheet name="PREDIAL MARZO 2024" sheetId="3" r:id="rId3"/>
    <sheet name="PREDIAL ABRIL 2024" sheetId="4" r:id="rId4"/>
    <sheet name="PREDIAL MAYO 2024" sheetId="5" r:id="rId5"/>
    <sheet name="PREDIAL JUNIO 2024" sheetId="6" r:id="rId6"/>
    <sheet name="PREDIAL JULIO 2024" sheetId="7" r:id="rId7"/>
    <sheet name="PREDIAL AGOSTO 2024" sheetId="8" r:id="rId8"/>
    <sheet name="PREDIAL SEPTIEMBRE 2024" sheetId="9" r:id="rId9"/>
    <sheet name="PREDIAL OCTUBRE 2024" sheetId="13" r:id="rId10"/>
    <sheet name="PREDIAL NOVIEMBRE 2024" sheetId="15" r:id="rId11"/>
    <sheet name="PREDIAL DICIEMBRE 2024 " sheetId="19" r:id="rId12"/>
    <sheet name="PREDIAL ENERO 2025" sheetId="16" r:id="rId13"/>
    <sheet name="PREDIAL FEBRERO 2025" sheetId="17" r:id="rId14"/>
    <sheet name="PREDIAL MARZO 2025" sheetId="18" r:id="rId15"/>
    <sheet name="PREDIAL ABRIL 2025" sheetId="20" r:id="rId16"/>
    <sheet name="PREDIAL MAYO 2025" sheetId="21" r:id="rId17"/>
    <sheet name="PREDIAL JUNIO 2025" sheetId="22" r:id="rId18"/>
    <sheet name="PREDIAL JULIO 2025" sheetId="25" r:id="rId19"/>
    <sheet name="PREDIAL AGOSTO 2025 " sheetId="23" r:id="rId20"/>
    <sheet name="PREDIAL SEPTIEMBRE 2025 " sheetId="24" r:id="rId21"/>
    <sheet name="PREDIAL OCTUBRE 2025 " sheetId="26" r:id="rId22"/>
    <sheet name="PREDIAL NOVIEMBRE 2025" sheetId="29" r:id="rId23"/>
    <sheet name="PREDIAL DICIEMBRE 2025" sheetId="30" r:id="rId24"/>
    <sheet name="Hoja1" sheetId="31" r:id="rId25"/>
    <sheet name="PREDIAL ENERO 2026" sheetId="32" r:id="rId26"/>
    <sheet name="PREDIAL FEBRERO 2026" sheetId="33" r:id="rId27"/>
    <sheet name="PREDIAL MARZO 2026" sheetId="34" r:id="rId28"/>
    <sheet name="PREDIAL ABRIL 2026" sheetId="35" r:id="rId29"/>
    <sheet name="PREDIAL MAYO 2026" sheetId="36" r:id="rId30"/>
    <sheet name="PREDIAL JUNIO 2026" sheetId="37" r:id="rId31"/>
    <sheet name="PREDIAL JULIO 2026" sheetId="41" r:id="rId32"/>
    <sheet name="PREDIAL AGOSTO 2026" sheetId="39" r:id="rId33"/>
    <sheet name="PREDIAL SEPTIEMBRE 2026" sheetId="40" r:id="rId34"/>
  </sheets>
  <definedNames>
    <definedName name="_xlnm._FilterDatabase" localSheetId="3" hidden="1">'PREDIAL ABRIL 2024'!$A$8:$S$24</definedName>
    <definedName name="_xlnm._FilterDatabase" localSheetId="15" hidden="1">'PREDIAL ABRIL 2025'!$A$8:$S$24</definedName>
    <definedName name="_xlnm._FilterDatabase" localSheetId="28" hidden="1">'PREDIAL ABRIL 2026'!$A$8:$S$24</definedName>
    <definedName name="_xlnm._FilterDatabase" localSheetId="7" hidden="1">'PREDIAL AGOSTO 2024'!$A$8:$S$24</definedName>
    <definedName name="_xlnm._FilterDatabase" localSheetId="19" hidden="1">'PREDIAL AGOSTO 2025 '!$A$8:$S$24</definedName>
    <definedName name="_xlnm._FilterDatabase" localSheetId="32" hidden="1">'PREDIAL AGOSTO 2026'!$A$8:$S$24</definedName>
    <definedName name="_xlnm._FilterDatabase" localSheetId="11" hidden="1">'PREDIAL DICIEMBRE 2024 '!$A$8:$S$24</definedName>
    <definedName name="_xlnm._FilterDatabase" localSheetId="23" hidden="1">'PREDIAL DICIEMBRE 2025'!$A$8:$S$24</definedName>
    <definedName name="_xlnm._FilterDatabase" localSheetId="0" hidden="1">'PREDIAL ENERO 2024'!$A$8:$S$24</definedName>
    <definedName name="_xlnm._FilterDatabase" localSheetId="12" hidden="1">'PREDIAL ENERO 2025'!$A$8:$S$24</definedName>
    <definedName name="_xlnm._FilterDatabase" localSheetId="25" hidden="1">'PREDIAL ENERO 2026'!$A$8:$S$24</definedName>
    <definedName name="_xlnm._FilterDatabase" localSheetId="1" hidden="1">'PREDIAL FEBRERO 2024'!$A$8:$S$24</definedName>
    <definedName name="_xlnm._FilterDatabase" localSheetId="13" hidden="1">'PREDIAL FEBRERO 2025'!$A$8:$S$24</definedName>
    <definedName name="_xlnm._FilterDatabase" localSheetId="26" hidden="1">'PREDIAL FEBRERO 2026'!$A$8:$S$24</definedName>
    <definedName name="_xlnm._FilterDatabase" localSheetId="6" hidden="1">'PREDIAL JULIO 2024'!$A$8:$S$24</definedName>
    <definedName name="_xlnm._FilterDatabase" localSheetId="18" hidden="1">'PREDIAL JULIO 2025'!$A$8:$S$24</definedName>
    <definedName name="_xlnm._FilterDatabase" localSheetId="31" hidden="1">'PREDIAL JULIO 2026'!$A$8:$S$24</definedName>
    <definedName name="_xlnm._FilterDatabase" localSheetId="5" hidden="1">'PREDIAL JUNIO 2024'!$A$8:$S$24</definedName>
    <definedName name="_xlnm._FilterDatabase" localSheetId="17" hidden="1">'PREDIAL JUNIO 2025'!$A$8:$S$24</definedName>
    <definedName name="_xlnm._FilterDatabase" localSheetId="30" hidden="1">'PREDIAL JUNIO 2026'!$A$8:$S$24</definedName>
    <definedName name="_xlnm._FilterDatabase" localSheetId="2" hidden="1">'PREDIAL MARZO 2024'!$A$8:$S$24</definedName>
    <definedName name="_xlnm._FilterDatabase" localSheetId="14" hidden="1">'PREDIAL MARZO 2025'!$A$8:$S$24</definedName>
    <definedName name="_xlnm._FilterDatabase" localSheetId="27" hidden="1">'PREDIAL MARZO 2026'!$A$8:$S$24</definedName>
    <definedName name="_xlnm._FilterDatabase" localSheetId="4" hidden="1">'PREDIAL MAYO 2024'!$A$8:$S$24</definedName>
    <definedName name="_xlnm._FilterDatabase" localSheetId="16" hidden="1">'PREDIAL MAYO 2025'!$A$8:$S$24</definedName>
    <definedName name="_xlnm._FilterDatabase" localSheetId="29" hidden="1">'PREDIAL MAYO 2026'!$A$8:$S$24</definedName>
    <definedName name="_xlnm._FilterDatabase" localSheetId="10" hidden="1">'PREDIAL NOVIEMBRE 2024'!$A$8:$S$24</definedName>
    <definedName name="_xlnm._FilterDatabase" localSheetId="22" hidden="1">'PREDIAL NOVIEMBRE 2025'!$A$8:$S$24</definedName>
    <definedName name="_xlnm._FilterDatabase" localSheetId="9" hidden="1">'PREDIAL OCTUBRE 2024'!$A$8:$S$24</definedName>
    <definedName name="_xlnm._FilterDatabase" localSheetId="21" hidden="1">'PREDIAL OCTUBRE 2025 '!$A$8:$S$24</definedName>
    <definedName name="_xlnm._FilterDatabase" localSheetId="8" hidden="1">'PREDIAL SEPTIEMBRE 2024'!$A$8:$S$24</definedName>
    <definedName name="_xlnm._FilterDatabase" localSheetId="20" hidden="1">'PREDIAL SEPTIEMBRE 2025 '!$A$8:$S$24</definedName>
    <definedName name="_xlnm._FilterDatabase" localSheetId="33" hidden="1">'PREDIAL SEPTIEMBRE 2026'!$A$8:$S$24</definedName>
    <definedName name="_xlnm.Print_Area" localSheetId="3">'PREDIAL ABRIL 2024'!$A$1:$S$47</definedName>
    <definedName name="_xlnm.Print_Area" localSheetId="15">'PREDIAL ABRIL 2025'!$A$1:$S$47</definedName>
    <definedName name="_xlnm.Print_Area" localSheetId="28">'PREDIAL ABRIL 2026'!$A$1:$S$47</definedName>
    <definedName name="_xlnm.Print_Area" localSheetId="7">'PREDIAL AGOSTO 2024'!$A$1:$S$47</definedName>
    <definedName name="_xlnm.Print_Area" localSheetId="19">'PREDIAL AGOSTO 2025 '!$A$1:$S$47</definedName>
    <definedName name="_xlnm.Print_Area" localSheetId="32">'PREDIAL AGOSTO 2026'!$A$1:$S$47</definedName>
    <definedName name="_xlnm.Print_Area" localSheetId="11">'PREDIAL DICIEMBRE 2024 '!$A$1:$S$47</definedName>
    <definedName name="_xlnm.Print_Area" localSheetId="23">'PREDIAL DICIEMBRE 2025'!$A$1:$S$47</definedName>
    <definedName name="_xlnm.Print_Area" localSheetId="0">'PREDIAL ENERO 2024'!$A$1:$S$47</definedName>
    <definedName name="_xlnm.Print_Area" localSheetId="12">'PREDIAL ENERO 2025'!$A$1:$S$47</definedName>
    <definedName name="_xlnm.Print_Area" localSheetId="25">'PREDIAL ENERO 2026'!$A$1:$S$47</definedName>
    <definedName name="_xlnm.Print_Area" localSheetId="1">'PREDIAL FEBRERO 2024'!$A$1:$S$47</definedName>
    <definedName name="_xlnm.Print_Area" localSheetId="13">'PREDIAL FEBRERO 2025'!$A$1:$S$47</definedName>
    <definedName name="_xlnm.Print_Area" localSheetId="26">'PREDIAL FEBRERO 2026'!$A$1:$S$47</definedName>
    <definedName name="_xlnm.Print_Area" localSheetId="6">'PREDIAL JULIO 2024'!$A$1:$S$47</definedName>
    <definedName name="_xlnm.Print_Area" localSheetId="18">'PREDIAL JULIO 2025'!$A$1:$S$47</definedName>
    <definedName name="_xlnm.Print_Area" localSheetId="31">'PREDIAL JULIO 2026'!$A$1:$S$47</definedName>
    <definedName name="_xlnm.Print_Area" localSheetId="5">'PREDIAL JUNIO 2024'!$A$1:$S$47</definedName>
    <definedName name="_xlnm.Print_Area" localSheetId="17">'PREDIAL JUNIO 2025'!$A$1:$S$47</definedName>
    <definedName name="_xlnm.Print_Area" localSheetId="30">'PREDIAL JUNIO 2026'!$A$1:$S$47</definedName>
    <definedName name="_xlnm.Print_Area" localSheetId="2">'PREDIAL MARZO 2024'!$A$1:$S$47</definedName>
    <definedName name="_xlnm.Print_Area" localSheetId="14">'PREDIAL MARZO 2025'!$A$1:$S$47</definedName>
    <definedName name="_xlnm.Print_Area" localSheetId="27">'PREDIAL MARZO 2026'!$A$1:$S$47</definedName>
    <definedName name="_xlnm.Print_Area" localSheetId="4">'PREDIAL MAYO 2024'!$A$1:$S$47</definedName>
    <definedName name="_xlnm.Print_Area" localSheetId="16">'PREDIAL MAYO 2025'!$A$1:$S$47</definedName>
    <definedName name="_xlnm.Print_Area" localSheetId="29">'PREDIAL MAYO 2026'!$A$1:$S$47</definedName>
    <definedName name="_xlnm.Print_Area" localSheetId="10">'PREDIAL NOVIEMBRE 2024'!$A$1:$S$47</definedName>
    <definedName name="_xlnm.Print_Area" localSheetId="22">'PREDIAL NOVIEMBRE 2025'!$A$1:$S$47</definedName>
    <definedName name="_xlnm.Print_Area" localSheetId="9">'PREDIAL OCTUBRE 2024'!$A$1:$S$47</definedName>
    <definedName name="_xlnm.Print_Area" localSheetId="21">'PREDIAL OCTUBRE 2025 '!$A$1:$S$47</definedName>
    <definedName name="_xlnm.Print_Area" localSheetId="8">'PREDIAL SEPTIEMBRE 2024'!$A$1:$S$47</definedName>
    <definedName name="_xlnm.Print_Area" localSheetId="20">'PREDIAL SEPTIEMBRE 2025 '!$A$1:$S$47</definedName>
    <definedName name="_xlnm.Print_Area" localSheetId="33">'PREDIAL SEPTIEMBRE 2026'!$A$1:$S$47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" i="39" l="1"/>
  <c r="L19" i="39"/>
  <c r="Q24" i="41" l="1"/>
  <c r="O24" i="41"/>
  <c r="N24" i="41"/>
  <c r="K24" i="41"/>
  <c r="J24" i="41"/>
  <c r="I24" i="41"/>
  <c r="H24" i="41"/>
  <c r="G24" i="41"/>
  <c r="F24" i="41"/>
  <c r="E24" i="41"/>
  <c r="E25" i="41" s="1"/>
  <c r="D24" i="41"/>
  <c r="D25" i="41" s="1"/>
  <c r="R22" i="41"/>
  <c r="C22" i="41"/>
  <c r="R21" i="41"/>
  <c r="C21" i="41"/>
  <c r="R20" i="41"/>
  <c r="C20" i="41"/>
  <c r="R19" i="41"/>
  <c r="C19" i="41"/>
  <c r="M24" i="41"/>
  <c r="R18" i="41"/>
  <c r="C18" i="41"/>
  <c r="L24" i="41"/>
  <c r="C17" i="41"/>
  <c r="R16" i="41"/>
  <c r="C16" i="41"/>
  <c r="R15" i="41"/>
  <c r="C15" i="41"/>
  <c r="R14" i="41"/>
  <c r="C14" i="41"/>
  <c r="R13" i="41"/>
  <c r="C13" i="41"/>
  <c r="S12" i="41"/>
  <c r="S13" i="41" s="1"/>
  <c r="S14" i="41" s="1"/>
  <c r="S15" i="41" s="1"/>
  <c r="S16" i="41" s="1"/>
  <c r="R12" i="41"/>
  <c r="C12" i="41"/>
  <c r="S11" i="41"/>
  <c r="R11" i="41"/>
  <c r="S10" i="41"/>
  <c r="R18" i="39"/>
  <c r="Q24" i="40"/>
  <c r="O24" i="40"/>
  <c r="N24" i="40"/>
  <c r="K24" i="40"/>
  <c r="J24" i="40"/>
  <c r="I24" i="40"/>
  <c r="H24" i="40"/>
  <c r="G24" i="40"/>
  <c r="F24" i="40"/>
  <c r="E24" i="40"/>
  <c r="D24" i="40"/>
  <c r="D25" i="40" s="1"/>
  <c r="R22" i="40"/>
  <c r="C22" i="40"/>
  <c r="R21" i="40"/>
  <c r="C21" i="40"/>
  <c r="R20" i="40"/>
  <c r="C20" i="40"/>
  <c r="M19" i="40"/>
  <c r="L19" i="40"/>
  <c r="R19" i="40" s="1"/>
  <c r="C19" i="40"/>
  <c r="M24" i="40"/>
  <c r="R18" i="40"/>
  <c r="C18" i="40"/>
  <c r="L24" i="40"/>
  <c r="C17" i="40"/>
  <c r="R16" i="40"/>
  <c r="C16" i="40"/>
  <c r="R15" i="40"/>
  <c r="C15" i="40"/>
  <c r="R14" i="40"/>
  <c r="C14" i="40"/>
  <c r="R13" i="40"/>
  <c r="C13" i="40"/>
  <c r="S12" i="40"/>
  <c r="S13" i="40" s="1"/>
  <c r="S14" i="40" s="1"/>
  <c r="S15" i="40" s="1"/>
  <c r="S16" i="40" s="1"/>
  <c r="R12" i="40"/>
  <c r="C12" i="40"/>
  <c r="S11" i="40"/>
  <c r="R11" i="40"/>
  <c r="S10" i="40"/>
  <c r="Q24" i="39"/>
  <c r="O24" i="39"/>
  <c r="N24" i="39"/>
  <c r="K24" i="39"/>
  <c r="J24" i="39"/>
  <c r="I24" i="39"/>
  <c r="H24" i="39"/>
  <c r="G24" i="39"/>
  <c r="F24" i="39"/>
  <c r="E24" i="39"/>
  <c r="D24" i="39"/>
  <c r="R22" i="39"/>
  <c r="C22" i="39"/>
  <c r="R21" i="39"/>
  <c r="C21" i="39"/>
  <c r="R20" i="39"/>
  <c r="C20" i="39"/>
  <c r="R19" i="39"/>
  <c r="C19" i="39"/>
  <c r="M24" i="39"/>
  <c r="C18" i="39"/>
  <c r="L24" i="39"/>
  <c r="C17" i="39"/>
  <c r="R16" i="39"/>
  <c r="C16" i="39"/>
  <c r="R15" i="39"/>
  <c r="C15" i="39"/>
  <c r="R14" i="39"/>
  <c r="C14" i="39"/>
  <c r="R13" i="39"/>
  <c r="C13" i="39"/>
  <c r="S12" i="39"/>
  <c r="S13" i="39" s="1"/>
  <c r="S14" i="39" s="1"/>
  <c r="S15" i="39" s="1"/>
  <c r="S16" i="39" s="1"/>
  <c r="R12" i="39"/>
  <c r="C12" i="39"/>
  <c r="S11" i="39"/>
  <c r="R11" i="39"/>
  <c r="S10" i="39"/>
  <c r="M19" i="37"/>
  <c r="L19" i="37"/>
  <c r="M18" i="37"/>
  <c r="L18" i="37"/>
  <c r="M17" i="37"/>
  <c r="L17" i="37"/>
  <c r="E25" i="40" l="1"/>
  <c r="E25" i="39"/>
  <c r="D26" i="41"/>
  <c r="E27" i="41" s="1"/>
  <c r="D28" i="41" s="1"/>
  <c r="R17" i="41"/>
  <c r="S17" i="41" s="1"/>
  <c r="S18" i="41" s="1"/>
  <c r="S19" i="41" s="1"/>
  <c r="S20" i="41" s="1"/>
  <c r="S21" i="41" s="1"/>
  <c r="S22" i="41" s="1"/>
  <c r="S24" i="41"/>
  <c r="D25" i="39"/>
  <c r="D26" i="39" s="1"/>
  <c r="E27" i="39" s="1"/>
  <c r="D28" i="39" s="1"/>
  <c r="D26" i="40"/>
  <c r="E27" i="40" s="1"/>
  <c r="D28" i="40" s="1"/>
  <c r="R17" i="40"/>
  <c r="S17" i="40" s="1"/>
  <c r="S18" i="40" s="1"/>
  <c r="S19" i="40" s="1"/>
  <c r="S20" i="40" s="1"/>
  <c r="S21" i="40" s="1"/>
  <c r="S22" i="40" s="1"/>
  <c r="S24" i="40"/>
  <c r="R17" i="39"/>
  <c r="S17" i="39" s="1"/>
  <c r="S18" i="39" s="1"/>
  <c r="S19" i="39" s="1"/>
  <c r="S20" i="39" s="1"/>
  <c r="S21" i="39" s="1"/>
  <c r="S22" i="39" s="1"/>
  <c r="S24" i="39"/>
  <c r="Q24" i="37" l="1"/>
  <c r="O24" i="37"/>
  <c r="N24" i="37"/>
  <c r="M24" i="37"/>
  <c r="L24" i="37"/>
  <c r="K24" i="37"/>
  <c r="J24" i="37"/>
  <c r="I24" i="37"/>
  <c r="H24" i="37"/>
  <c r="G24" i="37"/>
  <c r="F24" i="37"/>
  <c r="E24" i="37"/>
  <c r="D24" i="37"/>
  <c r="R22" i="37"/>
  <c r="C22" i="37"/>
  <c r="R21" i="37"/>
  <c r="C21" i="37"/>
  <c r="R20" i="37"/>
  <c r="C20" i="37"/>
  <c r="R19" i="37"/>
  <c r="C19" i="37"/>
  <c r="R18" i="37"/>
  <c r="C18" i="37"/>
  <c r="R17" i="37"/>
  <c r="C17" i="37"/>
  <c r="R16" i="37"/>
  <c r="C16" i="37"/>
  <c r="R15" i="37"/>
  <c r="C15" i="37"/>
  <c r="R14" i="37"/>
  <c r="C14" i="37"/>
  <c r="R13" i="37"/>
  <c r="C13" i="37"/>
  <c r="R12" i="37"/>
  <c r="C12" i="37"/>
  <c r="S11" i="37"/>
  <c r="S12" i="37" s="1"/>
  <c r="S13" i="37" s="1"/>
  <c r="S14" i="37" s="1"/>
  <c r="S15" i="37" s="1"/>
  <c r="S16" i="37" s="1"/>
  <c r="S17" i="37" s="1"/>
  <c r="S18" i="37" s="1"/>
  <c r="S19" i="37" s="1"/>
  <c r="S20" i="37" s="1"/>
  <c r="S21" i="37" s="1"/>
  <c r="S22" i="37" s="1"/>
  <c r="R11" i="37"/>
  <c r="S10" i="37"/>
  <c r="Q24" i="36"/>
  <c r="O24" i="36"/>
  <c r="N24" i="36"/>
  <c r="M24" i="36"/>
  <c r="L24" i="36"/>
  <c r="K24" i="36"/>
  <c r="J24" i="36"/>
  <c r="I24" i="36"/>
  <c r="H24" i="36"/>
  <c r="G24" i="36"/>
  <c r="F24" i="36"/>
  <c r="E24" i="36"/>
  <c r="D24" i="36"/>
  <c r="D25" i="36" s="1"/>
  <c r="R22" i="36"/>
  <c r="C22" i="36"/>
  <c r="R21" i="36"/>
  <c r="C21" i="36"/>
  <c r="R20" i="36"/>
  <c r="C20" i="36"/>
  <c r="R19" i="36"/>
  <c r="C19" i="36"/>
  <c r="R18" i="36"/>
  <c r="C18" i="36"/>
  <c r="R17" i="36"/>
  <c r="C17" i="36"/>
  <c r="R16" i="36"/>
  <c r="C16" i="36"/>
  <c r="R15" i="36"/>
  <c r="C15" i="36"/>
  <c r="R14" i="36"/>
  <c r="C14" i="36"/>
  <c r="R13" i="36"/>
  <c r="C13" i="36"/>
  <c r="S12" i="36"/>
  <c r="S13" i="36" s="1"/>
  <c r="S14" i="36" s="1"/>
  <c r="S15" i="36" s="1"/>
  <c r="S16" i="36" s="1"/>
  <c r="S17" i="36" s="1"/>
  <c r="S18" i="36" s="1"/>
  <c r="S19" i="36" s="1"/>
  <c r="S20" i="36" s="1"/>
  <c r="S21" i="36" s="1"/>
  <c r="S22" i="36" s="1"/>
  <c r="R12" i="36"/>
  <c r="C12" i="36"/>
  <c r="S11" i="36"/>
  <c r="R11" i="36"/>
  <c r="S10" i="36"/>
  <c r="Q24" i="35"/>
  <c r="O24" i="35"/>
  <c r="N24" i="35"/>
  <c r="M24" i="35"/>
  <c r="L24" i="35"/>
  <c r="K24" i="35"/>
  <c r="J24" i="35"/>
  <c r="I24" i="35"/>
  <c r="H24" i="35"/>
  <c r="G24" i="35"/>
  <c r="F24" i="35"/>
  <c r="E24" i="35"/>
  <c r="D24" i="35"/>
  <c r="R22" i="35"/>
  <c r="C22" i="35"/>
  <c r="R21" i="35"/>
  <c r="C21" i="35"/>
  <c r="R20" i="35"/>
  <c r="C20" i="35"/>
  <c r="R19" i="35"/>
  <c r="C19" i="35"/>
  <c r="R18" i="35"/>
  <c r="C18" i="35"/>
  <c r="R17" i="35"/>
  <c r="C17" i="35"/>
  <c r="R16" i="35"/>
  <c r="C16" i="35"/>
  <c r="R15" i="35"/>
  <c r="C15" i="35"/>
  <c r="R14" i="35"/>
  <c r="C14" i="35"/>
  <c r="R13" i="35"/>
  <c r="C13" i="35"/>
  <c r="R12" i="35"/>
  <c r="C12" i="35"/>
  <c r="S11" i="35"/>
  <c r="S12" i="35" s="1"/>
  <c r="S13" i="35" s="1"/>
  <c r="S14" i="35" s="1"/>
  <c r="S15" i="35" s="1"/>
  <c r="S16" i="35" s="1"/>
  <c r="S17" i="35" s="1"/>
  <c r="S18" i="35" s="1"/>
  <c r="S19" i="35" s="1"/>
  <c r="S20" i="35" s="1"/>
  <c r="S21" i="35" s="1"/>
  <c r="S22" i="35" s="1"/>
  <c r="R11" i="35"/>
  <c r="S10" i="35"/>
  <c r="D25" i="37" l="1"/>
  <c r="D25" i="35"/>
  <c r="E25" i="36"/>
  <c r="E25" i="37"/>
  <c r="E25" i="35"/>
  <c r="S24" i="37"/>
  <c r="D26" i="36"/>
  <c r="E27" i="36" s="1"/>
  <c r="D28" i="36" s="1"/>
  <c r="S24" i="36"/>
  <c r="D26" i="35"/>
  <c r="E27" i="35" s="1"/>
  <c r="D28" i="35" s="1"/>
  <c r="S24" i="35"/>
  <c r="Q24" i="34"/>
  <c r="O24" i="34"/>
  <c r="N24" i="34"/>
  <c r="M24" i="34"/>
  <c r="L24" i="34"/>
  <c r="K24" i="34"/>
  <c r="J24" i="34"/>
  <c r="I24" i="34"/>
  <c r="H24" i="34"/>
  <c r="G24" i="34"/>
  <c r="F24" i="34"/>
  <c r="E24" i="34"/>
  <c r="E25" i="34" s="1"/>
  <c r="D24" i="34"/>
  <c r="R22" i="34"/>
  <c r="C22" i="34"/>
  <c r="R21" i="34"/>
  <c r="C21" i="34"/>
  <c r="R20" i="34"/>
  <c r="C20" i="34"/>
  <c r="R19" i="34"/>
  <c r="C19" i="34"/>
  <c r="R18" i="34"/>
  <c r="C18" i="34"/>
  <c r="R17" i="34"/>
  <c r="C17" i="34"/>
  <c r="R16" i="34"/>
  <c r="C16" i="34"/>
  <c r="R15" i="34"/>
  <c r="C15" i="34"/>
  <c r="R14" i="34"/>
  <c r="C14" i="34"/>
  <c r="R13" i="34"/>
  <c r="C13" i="34"/>
  <c r="S12" i="34"/>
  <c r="R12" i="34"/>
  <c r="C12" i="34"/>
  <c r="S11" i="34"/>
  <c r="R11" i="34"/>
  <c r="S10" i="34"/>
  <c r="D26" i="37" l="1"/>
  <c r="E27" i="37" s="1"/>
  <c r="D28" i="37" s="1"/>
  <c r="S13" i="34"/>
  <c r="S14" i="34" s="1"/>
  <c r="S15" i="34" s="1"/>
  <c r="S16" i="34" s="1"/>
  <c r="S17" i="34" s="1"/>
  <c r="S18" i="34" s="1"/>
  <c r="S19" i="34" s="1"/>
  <c r="S20" i="34" s="1"/>
  <c r="S21" i="34" s="1"/>
  <c r="S22" i="34" s="1"/>
  <c r="D25" i="34"/>
  <c r="D26" i="34" s="1"/>
  <c r="E27" i="34" s="1"/>
  <c r="D28" i="34" s="1"/>
  <c r="S24" i="34"/>
  <c r="Q24" i="33" l="1"/>
  <c r="O24" i="33"/>
  <c r="N24" i="33"/>
  <c r="M24" i="33"/>
  <c r="L24" i="33"/>
  <c r="K24" i="33"/>
  <c r="J24" i="33"/>
  <c r="I24" i="33"/>
  <c r="H24" i="33"/>
  <c r="G24" i="33"/>
  <c r="F24" i="33"/>
  <c r="E24" i="33"/>
  <c r="E25" i="33" s="1"/>
  <c r="D24" i="33"/>
  <c r="D25" i="33" s="1"/>
  <c r="R22" i="33"/>
  <c r="C22" i="33"/>
  <c r="R21" i="33"/>
  <c r="C21" i="33"/>
  <c r="R20" i="33"/>
  <c r="C20" i="33"/>
  <c r="R19" i="33"/>
  <c r="C19" i="33"/>
  <c r="R18" i="33"/>
  <c r="C18" i="33"/>
  <c r="R17" i="33"/>
  <c r="C17" i="33"/>
  <c r="R16" i="33"/>
  <c r="C16" i="33"/>
  <c r="R15" i="33"/>
  <c r="C15" i="33"/>
  <c r="R14" i="33"/>
  <c r="C14" i="33"/>
  <c r="R13" i="33"/>
  <c r="C13" i="33"/>
  <c r="R12" i="33"/>
  <c r="C12" i="33"/>
  <c r="S11" i="33"/>
  <c r="S12" i="33" s="1"/>
  <c r="S13" i="33" s="1"/>
  <c r="S14" i="33" s="1"/>
  <c r="S15" i="33" s="1"/>
  <c r="S16" i="33" s="1"/>
  <c r="S17" i="33" s="1"/>
  <c r="S18" i="33" s="1"/>
  <c r="S19" i="33" s="1"/>
  <c r="S20" i="33" s="1"/>
  <c r="S21" i="33" s="1"/>
  <c r="S22" i="33" s="1"/>
  <c r="R11" i="33"/>
  <c r="S10" i="33"/>
  <c r="Q24" i="32"/>
  <c r="O24" i="32"/>
  <c r="N24" i="32"/>
  <c r="K24" i="32"/>
  <c r="J24" i="32"/>
  <c r="I24" i="32"/>
  <c r="H24" i="32"/>
  <c r="G24" i="32"/>
  <c r="F24" i="32"/>
  <c r="E24" i="32"/>
  <c r="D24" i="32"/>
  <c r="R22" i="32"/>
  <c r="C22" i="32"/>
  <c r="R21" i="32"/>
  <c r="C21" i="32"/>
  <c r="R20" i="32"/>
  <c r="C20" i="32"/>
  <c r="R19" i="32"/>
  <c r="C19" i="32"/>
  <c r="L24" i="32"/>
  <c r="C18" i="32"/>
  <c r="M24" i="32"/>
  <c r="R17" i="32"/>
  <c r="C17" i="32"/>
  <c r="R16" i="32"/>
  <c r="C16" i="32"/>
  <c r="R15" i="32"/>
  <c r="C15" i="32"/>
  <c r="R14" i="32"/>
  <c r="C14" i="32"/>
  <c r="R13" i="32"/>
  <c r="C13" i="32"/>
  <c r="R12" i="32"/>
  <c r="C12" i="32"/>
  <c r="S11" i="32"/>
  <c r="S12" i="32" s="1"/>
  <c r="S13" i="32" s="1"/>
  <c r="S14" i="32" s="1"/>
  <c r="S15" i="32" s="1"/>
  <c r="S16" i="32" s="1"/>
  <c r="S17" i="32" s="1"/>
  <c r="R11" i="32"/>
  <c r="S10" i="32"/>
  <c r="D26" i="33" l="1"/>
  <c r="E27" i="33" s="1"/>
  <c r="D28" i="33" s="1"/>
  <c r="S24" i="33"/>
  <c r="E25" i="32"/>
  <c r="S24" i="32"/>
  <c r="R18" i="32"/>
  <c r="S18" i="32" s="1"/>
  <c r="S19" i="32" s="1"/>
  <c r="S20" i="32" s="1"/>
  <c r="S21" i="32" s="1"/>
  <c r="S22" i="32" s="1"/>
  <c r="D25" i="32"/>
  <c r="D26" i="32" s="1"/>
  <c r="E27" i="32" s="1"/>
  <c r="D28" i="32" s="1"/>
  <c r="L20" i="26"/>
  <c r="J20" i="26"/>
  <c r="E20" i="26"/>
  <c r="I20" i="26"/>
  <c r="D20" i="26"/>
  <c r="Q24" i="30" l="1"/>
  <c r="O24" i="30"/>
  <c r="N24" i="30"/>
  <c r="K24" i="30"/>
  <c r="J24" i="30"/>
  <c r="I24" i="30"/>
  <c r="H24" i="30"/>
  <c r="G24" i="30"/>
  <c r="F24" i="30"/>
  <c r="E24" i="30"/>
  <c r="E25" i="30" s="1"/>
  <c r="D24" i="30"/>
  <c r="R22" i="30"/>
  <c r="C22" i="30"/>
  <c r="R21" i="30"/>
  <c r="C21" i="30"/>
  <c r="R20" i="30"/>
  <c r="C20" i="30"/>
  <c r="R19" i="30"/>
  <c r="C19" i="30"/>
  <c r="M18" i="30"/>
  <c r="L18" i="30"/>
  <c r="R18" i="30" s="1"/>
  <c r="C18" i="30"/>
  <c r="M17" i="30"/>
  <c r="M24" i="30" s="1"/>
  <c r="L17" i="30"/>
  <c r="L24" i="30" s="1"/>
  <c r="C17" i="30"/>
  <c r="R16" i="30"/>
  <c r="C16" i="30"/>
  <c r="R15" i="30"/>
  <c r="C15" i="30"/>
  <c r="R14" i="30"/>
  <c r="C14" i="30"/>
  <c r="R13" i="30"/>
  <c r="C13" i="30"/>
  <c r="R12" i="30"/>
  <c r="C12" i="30"/>
  <c r="S11" i="30"/>
  <c r="S12" i="30" s="1"/>
  <c r="S13" i="30" s="1"/>
  <c r="S14" i="30" s="1"/>
  <c r="S15" i="30" s="1"/>
  <c r="S16" i="30" s="1"/>
  <c r="R11" i="30"/>
  <c r="S10" i="30"/>
  <c r="Q24" i="29"/>
  <c r="O24" i="29"/>
  <c r="N24" i="29"/>
  <c r="K24" i="29"/>
  <c r="J24" i="29"/>
  <c r="I24" i="29"/>
  <c r="H24" i="29"/>
  <c r="G24" i="29"/>
  <c r="F24" i="29"/>
  <c r="E24" i="29"/>
  <c r="D24" i="29"/>
  <c r="R22" i="29"/>
  <c r="C22" i="29"/>
  <c r="R21" i="29"/>
  <c r="C21" i="29"/>
  <c r="R20" i="29"/>
  <c r="C20" i="29"/>
  <c r="R19" i="29"/>
  <c r="C19" i="29"/>
  <c r="M18" i="29"/>
  <c r="M24" i="29" s="1"/>
  <c r="L18" i="29"/>
  <c r="R18" i="29" s="1"/>
  <c r="C18" i="29"/>
  <c r="M17" i="29"/>
  <c r="L17" i="29"/>
  <c r="L24" i="29" s="1"/>
  <c r="C17" i="29"/>
  <c r="R16" i="29"/>
  <c r="C16" i="29"/>
  <c r="R15" i="29"/>
  <c r="C15" i="29"/>
  <c r="R14" i="29"/>
  <c r="C14" i="29"/>
  <c r="R13" i="29"/>
  <c r="C13" i="29"/>
  <c r="S12" i="29"/>
  <c r="S13" i="29" s="1"/>
  <c r="S14" i="29" s="1"/>
  <c r="S15" i="29" s="1"/>
  <c r="S16" i="29" s="1"/>
  <c r="R12" i="29"/>
  <c r="C12" i="29"/>
  <c r="S11" i="29"/>
  <c r="R11" i="29"/>
  <c r="S10" i="29"/>
  <c r="Q24" i="26"/>
  <c r="O24" i="26"/>
  <c r="N24" i="26"/>
  <c r="K24" i="26"/>
  <c r="J24" i="26"/>
  <c r="I24" i="26"/>
  <c r="H24" i="26"/>
  <c r="G24" i="26"/>
  <c r="F24" i="26"/>
  <c r="E24" i="26"/>
  <c r="D24" i="26"/>
  <c r="R22" i="26"/>
  <c r="C22" i="26"/>
  <c r="R21" i="26"/>
  <c r="C21" i="26"/>
  <c r="R20" i="26"/>
  <c r="C20" i="26"/>
  <c r="R19" i="26"/>
  <c r="C19" i="26"/>
  <c r="M18" i="26"/>
  <c r="L18" i="26"/>
  <c r="L24" i="26" s="1"/>
  <c r="C18" i="26"/>
  <c r="M17" i="26"/>
  <c r="M24" i="26" s="1"/>
  <c r="L17" i="26"/>
  <c r="R17" i="26" s="1"/>
  <c r="C17" i="26"/>
  <c r="R16" i="26"/>
  <c r="C16" i="26"/>
  <c r="R15" i="26"/>
  <c r="C15" i="26"/>
  <c r="R14" i="26"/>
  <c r="C14" i="26"/>
  <c r="R13" i="26"/>
  <c r="C13" i="26"/>
  <c r="R12" i="26"/>
  <c r="C12" i="26"/>
  <c r="S11" i="26"/>
  <c r="S12" i="26" s="1"/>
  <c r="S13" i="26" s="1"/>
  <c r="S14" i="26" s="1"/>
  <c r="S15" i="26" s="1"/>
  <c r="S16" i="26" s="1"/>
  <c r="S17" i="26" s="1"/>
  <c r="R11" i="26"/>
  <c r="S10" i="26"/>
  <c r="E25" i="29" l="1"/>
  <c r="E25" i="26"/>
  <c r="D25" i="30"/>
  <c r="D26" i="30"/>
  <c r="E27" i="30" s="1"/>
  <c r="D28" i="30" s="1"/>
  <c r="R17" i="30"/>
  <c r="S17" i="30" s="1"/>
  <c r="S18" i="30" s="1"/>
  <c r="S19" i="30" s="1"/>
  <c r="S20" i="30" s="1"/>
  <c r="S21" i="30" s="1"/>
  <c r="S22" i="30" s="1"/>
  <c r="S24" i="30"/>
  <c r="D25" i="29"/>
  <c r="D26" i="29" s="1"/>
  <c r="E27" i="29" s="1"/>
  <c r="D28" i="29" s="1"/>
  <c r="R17" i="29"/>
  <c r="S17" i="29" s="1"/>
  <c r="S18" i="29" s="1"/>
  <c r="S19" i="29" s="1"/>
  <c r="S20" i="29" s="1"/>
  <c r="S21" i="29" s="1"/>
  <c r="S22" i="29" s="1"/>
  <c r="S24" i="29"/>
  <c r="S24" i="26"/>
  <c r="R18" i="26"/>
  <c r="S18" i="26" s="1"/>
  <c r="S19" i="26" s="1"/>
  <c r="S20" i="26" s="1"/>
  <c r="S21" i="26" s="1"/>
  <c r="S22" i="26" s="1"/>
  <c r="D25" i="26"/>
  <c r="D26" i="26" s="1"/>
  <c r="E27" i="26" s="1"/>
  <c r="D28" i="26" s="1"/>
  <c r="M17" i="24" l="1"/>
  <c r="L17" i="24"/>
  <c r="M17" i="25" l="1"/>
  <c r="L17" i="25"/>
  <c r="F34" i="25" l="1"/>
  <c r="Q24" i="25"/>
  <c r="O24" i="25"/>
  <c r="N24" i="25"/>
  <c r="L24" i="25"/>
  <c r="K24" i="25"/>
  <c r="J24" i="25"/>
  <c r="I24" i="25"/>
  <c r="H24" i="25"/>
  <c r="G24" i="25"/>
  <c r="F24" i="25"/>
  <c r="E24" i="25"/>
  <c r="E25" i="25" s="1"/>
  <c r="D24" i="25"/>
  <c r="R22" i="25"/>
  <c r="C22" i="25"/>
  <c r="R21" i="25"/>
  <c r="C21" i="25"/>
  <c r="R20" i="25"/>
  <c r="C20" i="25"/>
  <c r="R19" i="25"/>
  <c r="C19" i="25"/>
  <c r="R18" i="25"/>
  <c r="C18" i="25"/>
  <c r="M24" i="25"/>
  <c r="R17" i="25"/>
  <c r="C17" i="25"/>
  <c r="R16" i="25"/>
  <c r="C16" i="25"/>
  <c r="R15" i="25"/>
  <c r="C15" i="25"/>
  <c r="R14" i="25"/>
  <c r="C14" i="25"/>
  <c r="R13" i="25"/>
  <c r="C13" i="25"/>
  <c r="R12" i="25"/>
  <c r="C12" i="25"/>
  <c r="S11" i="25"/>
  <c r="S12" i="25" s="1"/>
  <c r="S13" i="25" s="1"/>
  <c r="S14" i="25" s="1"/>
  <c r="S15" i="25" s="1"/>
  <c r="S16" i="25" s="1"/>
  <c r="S17" i="25" s="1"/>
  <c r="R11" i="25"/>
  <c r="S10" i="25"/>
  <c r="Q24" i="24"/>
  <c r="O24" i="24"/>
  <c r="N24" i="24"/>
  <c r="K24" i="24"/>
  <c r="J24" i="24"/>
  <c r="I24" i="24"/>
  <c r="H24" i="24"/>
  <c r="G24" i="24"/>
  <c r="F24" i="24"/>
  <c r="E24" i="24"/>
  <c r="D24" i="24"/>
  <c r="R22" i="24"/>
  <c r="C22" i="24"/>
  <c r="R21" i="24"/>
  <c r="C21" i="24"/>
  <c r="R20" i="24"/>
  <c r="C20" i="24"/>
  <c r="R19" i="24"/>
  <c r="C19" i="24"/>
  <c r="M18" i="24"/>
  <c r="L18" i="24"/>
  <c r="L24" i="24" s="1"/>
  <c r="C18" i="24"/>
  <c r="M24" i="24"/>
  <c r="R17" i="24"/>
  <c r="C17" i="24"/>
  <c r="R16" i="24"/>
  <c r="C16" i="24"/>
  <c r="R15" i="24"/>
  <c r="C15" i="24"/>
  <c r="R14" i="24"/>
  <c r="C14" i="24"/>
  <c r="R13" i="24"/>
  <c r="C13" i="24"/>
  <c r="R12" i="24"/>
  <c r="C12" i="24"/>
  <c r="S11" i="24"/>
  <c r="S12" i="24" s="1"/>
  <c r="S13" i="24" s="1"/>
  <c r="S14" i="24" s="1"/>
  <c r="S15" i="24" s="1"/>
  <c r="S16" i="24" s="1"/>
  <c r="R11" i="24"/>
  <c r="S10" i="24"/>
  <c r="M18" i="23"/>
  <c r="R18" i="23" s="1"/>
  <c r="L18" i="23"/>
  <c r="F34" i="23"/>
  <c r="Q24" i="23"/>
  <c r="O24" i="23"/>
  <c r="N24" i="23"/>
  <c r="L24" i="23"/>
  <c r="K24" i="23"/>
  <c r="J24" i="23"/>
  <c r="I24" i="23"/>
  <c r="H24" i="23"/>
  <c r="G24" i="23"/>
  <c r="F24" i="23"/>
  <c r="E24" i="23"/>
  <c r="D24" i="23"/>
  <c r="R22" i="23"/>
  <c r="C22" i="23"/>
  <c r="R21" i="23"/>
  <c r="C21" i="23"/>
  <c r="R20" i="23"/>
  <c r="C20" i="23"/>
  <c r="R19" i="23"/>
  <c r="C19" i="23"/>
  <c r="C18" i="23"/>
  <c r="R17" i="23"/>
  <c r="C17" i="23"/>
  <c r="R16" i="23"/>
  <c r="C16" i="23"/>
  <c r="R15" i="23"/>
  <c r="C15" i="23"/>
  <c r="R14" i="23"/>
  <c r="C14" i="23"/>
  <c r="R13" i="23"/>
  <c r="C13" i="23"/>
  <c r="R12" i="23"/>
  <c r="C12" i="23"/>
  <c r="S11" i="23"/>
  <c r="S12" i="23" s="1"/>
  <c r="S13" i="23" s="1"/>
  <c r="S14" i="23" s="1"/>
  <c r="S15" i="23" s="1"/>
  <c r="S16" i="23" s="1"/>
  <c r="S17" i="23" s="1"/>
  <c r="R11" i="23"/>
  <c r="S10" i="23"/>
  <c r="M24" i="23" l="1"/>
  <c r="S18" i="25"/>
  <c r="S19" i="25" s="1"/>
  <c r="S20" i="25" s="1"/>
  <c r="S17" i="24"/>
  <c r="S21" i="25"/>
  <c r="S22" i="25" s="1"/>
  <c r="E25" i="24"/>
  <c r="S24" i="25"/>
  <c r="D25" i="25"/>
  <c r="D26" i="25" s="1"/>
  <c r="E27" i="25" s="1"/>
  <c r="D28" i="25" s="1"/>
  <c r="S24" i="24"/>
  <c r="R18" i="24"/>
  <c r="S18" i="24" s="1"/>
  <c r="S19" i="24" s="1"/>
  <c r="S20" i="24" s="1"/>
  <c r="S21" i="24" s="1"/>
  <c r="S22" i="24" s="1"/>
  <c r="D25" i="24"/>
  <c r="E25" i="23"/>
  <c r="S18" i="23"/>
  <c r="S19" i="23" s="1"/>
  <c r="S20" i="23" s="1"/>
  <c r="S21" i="23" s="1"/>
  <c r="S22" i="23" s="1"/>
  <c r="S24" i="23"/>
  <c r="D25" i="23"/>
  <c r="D26" i="23" s="1"/>
  <c r="E27" i="23" s="1"/>
  <c r="D28" i="23" s="1"/>
  <c r="F34" i="22"/>
  <c r="Q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R22" i="22"/>
  <c r="C22" i="22"/>
  <c r="R21" i="22"/>
  <c r="C21" i="22"/>
  <c r="R20" i="22"/>
  <c r="C20" i="22"/>
  <c r="R19" i="22"/>
  <c r="C19" i="22"/>
  <c r="R18" i="22"/>
  <c r="C18" i="22"/>
  <c r="R17" i="22"/>
  <c r="C17" i="22"/>
  <c r="R16" i="22"/>
  <c r="C16" i="22"/>
  <c r="R15" i="22"/>
  <c r="C15" i="22"/>
  <c r="R14" i="22"/>
  <c r="C14" i="22"/>
  <c r="R13" i="22"/>
  <c r="C13" i="22"/>
  <c r="R12" i="22"/>
  <c r="C12" i="22"/>
  <c r="S11" i="22"/>
  <c r="S12" i="22" s="1"/>
  <c r="S13" i="22" s="1"/>
  <c r="S14" i="22" s="1"/>
  <c r="S15" i="22" s="1"/>
  <c r="R11" i="22"/>
  <c r="S10" i="22"/>
  <c r="D26" i="24" l="1"/>
  <c r="E27" i="24" s="1"/>
  <c r="D28" i="24" s="1"/>
  <c r="E25" i="22"/>
  <c r="S16" i="22"/>
  <c r="S17" i="22" s="1"/>
  <c r="S18" i="22" s="1"/>
  <c r="S19" i="22" s="1"/>
  <c r="S20" i="22" s="1"/>
  <c r="S21" i="22" s="1"/>
  <c r="S22" i="22" s="1"/>
  <c r="S24" i="22"/>
  <c r="D25" i="22"/>
  <c r="D26" i="22" l="1"/>
  <c r="E27" i="22" s="1"/>
  <c r="D28" i="22" s="1"/>
  <c r="F34" i="21"/>
  <c r="Q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R22" i="21"/>
  <c r="C22" i="21"/>
  <c r="R21" i="21"/>
  <c r="C21" i="21"/>
  <c r="R20" i="21"/>
  <c r="C20" i="21"/>
  <c r="R19" i="21"/>
  <c r="C19" i="21"/>
  <c r="R18" i="21"/>
  <c r="C18" i="21"/>
  <c r="R17" i="21"/>
  <c r="C17" i="21"/>
  <c r="R16" i="21"/>
  <c r="C16" i="21"/>
  <c r="R15" i="21"/>
  <c r="C15" i="21"/>
  <c r="R14" i="21"/>
  <c r="C14" i="21"/>
  <c r="R13" i="21"/>
  <c r="C13" i="21"/>
  <c r="S12" i="21"/>
  <c r="S13" i="21" s="1"/>
  <c r="S14" i="21" s="1"/>
  <c r="R12" i="21"/>
  <c r="C12" i="21"/>
  <c r="S11" i="21"/>
  <c r="R11" i="21"/>
  <c r="S10" i="21"/>
  <c r="E25" i="21" l="1"/>
  <c r="S15" i="21"/>
  <c r="S16" i="21" s="1"/>
  <c r="S17" i="21" s="1"/>
  <c r="S18" i="21" s="1"/>
  <c r="S19" i="21" s="1"/>
  <c r="S20" i="21" s="1"/>
  <c r="S21" i="21" s="1"/>
  <c r="S22" i="21" s="1"/>
  <c r="D25" i="21"/>
  <c r="D26" i="21"/>
  <c r="E27" i="21" s="1"/>
  <c r="D28" i="21" s="1"/>
  <c r="S24" i="21"/>
  <c r="C14" i="20" l="1"/>
  <c r="F34" i="20"/>
  <c r="Q24" i="20"/>
  <c r="O24" i="20"/>
  <c r="N24" i="20"/>
  <c r="M24" i="20"/>
  <c r="L24" i="20"/>
  <c r="K24" i="20"/>
  <c r="J24" i="20"/>
  <c r="I24" i="20"/>
  <c r="H24" i="20"/>
  <c r="G24" i="20"/>
  <c r="F24" i="20"/>
  <c r="E24" i="20"/>
  <c r="E25" i="20" s="1"/>
  <c r="D24" i="20"/>
  <c r="R22" i="20"/>
  <c r="C22" i="20"/>
  <c r="R21" i="20"/>
  <c r="C21" i="20"/>
  <c r="R20" i="20"/>
  <c r="C20" i="20"/>
  <c r="R19" i="20"/>
  <c r="C19" i="20"/>
  <c r="R18" i="20"/>
  <c r="C18" i="20"/>
  <c r="R17" i="20"/>
  <c r="C17" i="20"/>
  <c r="R16" i="20"/>
  <c r="C16" i="20"/>
  <c r="R15" i="20"/>
  <c r="C15" i="20"/>
  <c r="R14" i="20"/>
  <c r="R13" i="20"/>
  <c r="C13" i="20"/>
  <c r="R12" i="20"/>
  <c r="C12" i="20"/>
  <c r="S11" i="20"/>
  <c r="S12" i="20" s="1"/>
  <c r="S13" i="20" s="1"/>
  <c r="R11" i="20"/>
  <c r="S10" i="20"/>
  <c r="S14" i="20" l="1"/>
  <c r="S15" i="20" s="1"/>
  <c r="S16" i="20" s="1"/>
  <c r="S17" i="20" s="1"/>
  <c r="S18" i="20" s="1"/>
  <c r="S19" i="20" s="1"/>
  <c r="S20" i="20" s="1"/>
  <c r="S21" i="20" s="1"/>
  <c r="S22" i="20" s="1"/>
  <c r="S24" i="20"/>
  <c r="D25" i="20"/>
  <c r="D26" i="20" s="1"/>
  <c r="E27" i="20" s="1"/>
  <c r="D28" i="20" s="1"/>
  <c r="F34" i="19"/>
  <c r="Q24" i="19"/>
  <c r="O24" i="19"/>
  <c r="N24" i="19"/>
  <c r="M24" i="19"/>
  <c r="L24" i="19"/>
  <c r="K24" i="19"/>
  <c r="J24" i="19"/>
  <c r="I24" i="19"/>
  <c r="H24" i="19"/>
  <c r="G24" i="19"/>
  <c r="F24" i="19"/>
  <c r="E24" i="19"/>
  <c r="E25" i="19" s="1"/>
  <c r="D24" i="19"/>
  <c r="R22" i="19"/>
  <c r="R21" i="19"/>
  <c r="R20" i="19"/>
  <c r="R19" i="19"/>
  <c r="R18" i="19"/>
  <c r="R17" i="19"/>
  <c r="R16" i="19"/>
  <c r="R15" i="19"/>
  <c r="R14" i="19"/>
  <c r="R13" i="19"/>
  <c r="R12" i="19"/>
  <c r="C12" i="19"/>
  <c r="C13" i="19" s="1"/>
  <c r="C14" i="19" s="1"/>
  <c r="C15" i="19" s="1"/>
  <c r="C16" i="19" s="1"/>
  <c r="C17" i="19" s="1"/>
  <c r="C18" i="19" s="1"/>
  <c r="C19" i="19" s="1"/>
  <c r="C20" i="19" s="1"/>
  <c r="C21" i="19" s="1"/>
  <c r="C22" i="19" s="1"/>
  <c r="S11" i="19"/>
  <c r="S12" i="19" s="1"/>
  <c r="S13" i="19" s="1"/>
  <c r="R11" i="19"/>
  <c r="S10" i="19"/>
  <c r="C13" i="18"/>
  <c r="C14" i="18"/>
  <c r="C15" i="18"/>
  <c r="C16" i="18"/>
  <c r="C17" i="18"/>
  <c r="C18" i="18"/>
  <c r="C19" i="18"/>
  <c r="C20" i="18"/>
  <c r="C21" i="18"/>
  <c r="C22" i="18"/>
  <c r="C12" i="18"/>
  <c r="C13" i="17"/>
  <c r="C14" i="17"/>
  <c r="C15" i="17"/>
  <c r="C16" i="17"/>
  <c r="C17" i="17"/>
  <c r="C18" i="17"/>
  <c r="C19" i="17"/>
  <c r="C20" i="17"/>
  <c r="C21" i="17"/>
  <c r="C22" i="17"/>
  <c r="C12" i="17"/>
  <c r="C13" i="16"/>
  <c r="C14" i="16"/>
  <c r="C15" i="16"/>
  <c r="C16" i="16"/>
  <c r="C17" i="16"/>
  <c r="C18" i="16"/>
  <c r="C19" i="16"/>
  <c r="C20" i="16"/>
  <c r="C21" i="16"/>
  <c r="C22" i="16"/>
  <c r="C12" i="16"/>
  <c r="C12" i="2"/>
  <c r="F34" i="18"/>
  <c r="Q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R22" i="18"/>
  <c r="R21" i="18"/>
  <c r="R20" i="18"/>
  <c r="R19" i="18"/>
  <c r="R18" i="18"/>
  <c r="R17" i="18"/>
  <c r="R16" i="18"/>
  <c r="R15" i="18"/>
  <c r="R14" i="18"/>
  <c r="R13" i="18"/>
  <c r="R12" i="18"/>
  <c r="S11" i="18"/>
  <c r="R11" i="18"/>
  <c r="S10" i="18"/>
  <c r="F34" i="17"/>
  <c r="Q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R22" i="17"/>
  <c r="R21" i="17"/>
  <c r="R20" i="17"/>
  <c r="R19" i="17"/>
  <c r="R18" i="17"/>
  <c r="R17" i="17"/>
  <c r="R16" i="17"/>
  <c r="R15" i="17"/>
  <c r="R14" i="17"/>
  <c r="R13" i="17"/>
  <c r="R12" i="17"/>
  <c r="S11" i="17"/>
  <c r="R11" i="17"/>
  <c r="S10" i="17"/>
  <c r="S12" i="18" l="1"/>
  <c r="S13" i="18" s="1"/>
  <c r="S14" i="18" s="1"/>
  <c r="S15" i="18" s="1"/>
  <c r="S16" i="18" s="1"/>
  <c r="S17" i="18" s="1"/>
  <c r="S18" i="18" s="1"/>
  <c r="S19" i="18" s="1"/>
  <c r="S20" i="18" s="1"/>
  <c r="S21" i="18" s="1"/>
  <c r="S22" i="18" s="1"/>
  <c r="S14" i="19"/>
  <c r="S15" i="19" s="1"/>
  <c r="S16" i="19" s="1"/>
  <c r="S17" i="19" s="1"/>
  <c r="S18" i="19" s="1"/>
  <c r="S19" i="19" s="1"/>
  <c r="S20" i="19" s="1"/>
  <c r="S21" i="19" s="1"/>
  <c r="S22" i="19" s="1"/>
  <c r="S24" i="19"/>
  <c r="D25" i="19"/>
  <c r="D26" i="19" s="1"/>
  <c r="E27" i="19" s="1"/>
  <c r="D28" i="19" s="1"/>
  <c r="E25" i="18"/>
  <c r="S24" i="18"/>
  <c r="D25" i="18"/>
  <c r="D26" i="18" s="1"/>
  <c r="E27" i="18" s="1"/>
  <c r="D28" i="18" s="1"/>
  <c r="E25" i="17"/>
  <c r="S12" i="17"/>
  <c r="S13" i="17" s="1"/>
  <c r="S14" i="17" s="1"/>
  <c r="S15" i="17" s="1"/>
  <c r="S16" i="17" s="1"/>
  <c r="S17" i="17" s="1"/>
  <c r="S18" i="17" s="1"/>
  <c r="S19" i="17" s="1"/>
  <c r="S20" i="17" s="1"/>
  <c r="S21" i="17" s="1"/>
  <c r="S22" i="17" s="1"/>
  <c r="S24" i="17"/>
  <c r="D25" i="17"/>
  <c r="D26" i="17" l="1"/>
  <c r="E27" i="17" s="1"/>
  <c r="D28" i="17" s="1"/>
  <c r="F34" i="16"/>
  <c r="Q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R22" i="16"/>
  <c r="R21" i="16"/>
  <c r="R20" i="16"/>
  <c r="R19" i="16"/>
  <c r="R18" i="16"/>
  <c r="R17" i="16"/>
  <c r="R16" i="16"/>
  <c r="R15" i="16"/>
  <c r="R14" i="16"/>
  <c r="R13" i="16"/>
  <c r="R12" i="16"/>
  <c r="S11" i="16"/>
  <c r="R11" i="16"/>
  <c r="S10" i="16"/>
  <c r="S12" i="16" l="1"/>
  <c r="S13" i="16" s="1"/>
  <c r="S14" i="16" s="1"/>
  <c r="S15" i="16" s="1"/>
  <c r="S16" i="16" s="1"/>
  <c r="S17" i="16" s="1"/>
  <c r="S18" i="16" s="1"/>
  <c r="S19" i="16" s="1"/>
  <c r="S20" i="16" s="1"/>
  <c r="S21" i="16" s="1"/>
  <c r="S22" i="16" s="1"/>
  <c r="S24" i="16"/>
  <c r="E25" i="16"/>
  <c r="D25" i="16"/>
  <c r="R20" i="15"/>
  <c r="R20" i="13"/>
  <c r="F34" i="15"/>
  <c r="R21" i="15"/>
  <c r="D26" i="16" l="1"/>
  <c r="E27" i="16" s="1"/>
  <c r="D28" i="16" s="1"/>
  <c r="Q24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R22" i="15"/>
  <c r="R19" i="15"/>
  <c r="R18" i="15"/>
  <c r="R17" i="15"/>
  <c r="R16" i="15"/>
  <c r="R15" i="15"/>
  <c r="R14" i="15"/>
  <c r="R13" i="15"/>
  <c r="R12" i="15"/>
  <c r="C12" i="15"/>
  <c r="C13" i="15" s="1"/>
  <c r="C14" i="15" s="1"/>
  <c r="C15" i="15" s="1"/>
  <c r="C16" i="15" s="1"/>
  <c r="C17" i="15" s="1"/>
  <c r="C18" i="15" s="1"/>
  <c r="C19" i="15" s="1"/>
  <c r="S11" i="15"/>
  <c r="S12" i="15" s="1"/>
  <c r="R11" i="15"/>
  <c r="S10" i="15"/>
  <c r="M31" i="13"/>
  <c r="S13" i="15" l="1"/>
  <c r="S14" i="15" s="1"/>
  <c r="S15" i="15" s="1"/>
  <c r="S16" i="15" s="1"/>
  <c r="S17" i="15" s="1"/>
  <c r="S18" i="15" s="1"/>
  <c r="S19" i="15" s="1"/>
  <c r="S20" i="15" s="1"/>
  <c r="C20" i="15"/>
  <c r="C21" i="15" s="1"/>
  <c r="C22" i="15" s="1"/>
  <c r="E25" i="15"/>
  <c r="S21" i="15"/>
  <c r="S22" i="15" s="1"/>
  <c r="S24" i="15"/>
  <c r="D25" i="15"/>
  <c r="D26" i="15" l="1"/>
  <c r="E27" i="15" s="1"/>
  <c r="D28" i="15" s="1"/>
  <c r="Q24" i="13" l="1"/>
  <c r="O24" i="13"/>
  <c r="N24" i="13"/>
  <c r="M24" i="13"/>
  <c r="L24" i="13"/>
  <c r="K24" i="13"/>
  <c r="J24" i="13"/>
  <c r="I24" i="13"/>
  <c r="H24" i="13"/>
  <c r="G24" i="13"/>
  <c r="F24" i="13"/>
  <c r="E24" i="13"/>
  <c r="D24" i="13"/>
  <c r="R22" i="13"/>
  <c r="R21" i="13"/>
  <c r="R19" i="13"/>
  <c r="R18" i="13"/>
  <c r="R17" i="13"/>
  <c r="R16" i="13"/>
  <c r="R15" i="13"/>
  <c r="R14" i="13"/>
  <c r="R13" i="13"/>
  <c r="R12" i="13"/>
  <c r="C12" i="13"/>
  <c r="C13" i="13" s="1"/>
  <c r="C14" i="13" s="1"/>
  <c r="C15" i="13" s="1"/>
  <c r="C16" i="13" s="1"/>
  <c r="C17" i="13" s="1"/>
  <c r="C18" i="13" s="1"/>
  <c r="C19" i="13" s="1"/>
  <c r="S11" i="13"/>
  <c r="S12" i="13" s="1"/>
  <c r="R11" i="13"/>
  <c r="S10" i="13"/>
  <c r="S13" i="13" l="1"/>
  <c r="S14" i="13" s="1"/>
  <c r="S15" i="13" s="1"/>
  <c r="S16" i="13" s="1"/>
  <c r="S17" i="13" s="1"/>
  <c r="S18" i="13" s="1"/>
  <c r="S19" i="13" s="1"/>
  <c r="S20" i="13" s="1"/>
  <c r="C20" i="13"/>
  <c r="C21" i="13" s="1"/>
  <c r="C22" i="13" s="1"/>
  <c r="E25" i="13"/>
  <c r="S21" i="13"/>
  <c r="S22" i="13" s="1"/>
  <c r="S24" i="13"/>
  <c r="D25" i="13"/>
  <c r="D26" i="13" l="1"/>
  <c r="E27" i="13" s="1"/>
  <c r="D28" i="13" s="1"/>
  <c r="Q24" i="9"/>
  <c r="O24" i="9"/>
  <c r="N24" i="9"/>
  <c r="M24" i="9"/>
  <c r="L24" i="9"/>
  <c r="K24" i="9"/>
  <c r="J24" i="9"/>
  <c r="I24" i="9"/>
  <c r="H24" i="9"/>
  <c r="G24" i="9"/>
  <c r="F24" i="9"/>
  <c r="E24" i="9"/>
  <c r="D24" i="9"/>
  <c r="R22" i="9"/>
  <c r="R21" i="9"/>
  <c r="R20" i="9"/>
  <c r="R19" i="9"/>
  <c r="R18" i="9"/>
  <c r="R17" i="9"/>
  <c r="R16" i="9"/>
  <c r="R15" i="9"/>
  <c r="R14" i="9"/>
  <c r="R13" i="9"/>
  <c r="R12" i="9"/>
  <c r="C12" i="9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S11" i="9"/>
  <c r="S12" i="9" s="1"/>
  <c r="R11" i="9"/>
  <c r="S10" i="9"/>
  <c r="S13" i="9" l="1"/>
  <c r="S14" i="9" s="1"/>
  <c r="S15" i="9" s="1"/>
  <c r="S16" i="9" s="1"/>
  <c r="S17" i="9" s="1"/>
  <c r="S18" i="9" s="1"/>
  <c r="E25" i="9"/>
  <c r="S19" i="9"/>
  <c r="S20" i="9" s="1"/>
  <c r="S21" i="9" s="1"/>
  <c r="S22" i="9" s="1"/>
  <c r="D25" i="9"/>
  <c r="D26" i="9" s="1"/>
  <c r="E27" i="9" s="1"/>
  <c r="D28" i="9" s="1"/>
  <c r="S24" i="9"/>
  <c r="Q24" i="8" l="1"/>
  <c r="O24" i="8"/>
  <c r="N24" i="8"/>
  <c r="M24" i="8"/>
  <c r="L24" i="8"/>
  <c r="K24" i="8"/>
  <c r="J24" i="8"/>
  <c r="I24" i="8"/>
  <c r="H24" i="8"/>
  <c r="G24" i="8"/>
  <c r="F24" i="8"/>
  <c r="E24" i="8"/>
  <c r="E25" i="8" s="1"/>
  <c r="D24" i="8"/>
  <c r="R22" i="8"/>
  <c r="R21" i="8"/>
  <c r="R20" i="8"/>
  <c r="R19" i="8"/>
  <c r="R18" i="8"/>
  <c r="R17" i="8"/>
  <c r="R16" i="8"/>
  <c r="R15" i="8"/>
  <c r="R14" i="8"/>
  <c r="R13" i="8"/>
  <c r="R12" i="8"/>
  <c r="C12" i="8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S11" i="8"/>
  <c r="S12" i="8" s="1"/>
  <c r="S13" i="8" s="1"/>
  <c r="S14" i="8" s="1"/>
  <c r="S15" i="8" s="1"/>
  <c r="S16" i="8" s="1"/>
  <c r="S17" i="8" s="1"/>
  <c r="S18" i="8" s="1"/>
  <c r="S19" i="8" s="1"/>
  <c r="S20" i="8" s="1"/>
  <c r="S21" i="8" s="1"/>
  <c r="S22" i="8" s="1"/>
  <c r="R11" i="8"/>
  <c r="S10" i="8"/>
  <c r="D25" i="8" l="1"/>
  <c r="D26" i="8"/>
  <c r="E27" i="8" s="1"/>
  <c r="D28" i="8" s="1"/>
  <c r="S24" i="8"/>
  <c r="Q24" i="7" l="1"/>
  <c r="O24" i="7"/>
  <c r="N24" i="7"/>
  <c r="M24" i="7"/>
  <c r="L24" i="7"/>
  <c r="K24" i="7"/>
  <c r="J24" i="7"/>
  <c r="I24" i="7"/>
  <c r="H24" i="7"/>
  <c r="G24" i="7"/>
  <c r="F24" i="7"/>
  <c r="E24" i="7"/>
  <c r="D24" i="7"/>
  <c r="R22" i="7"/>
  <c r="R21" i="7"/>
  <c r="R20" i="7"/>
  <c r="R19" i="7"/>
  <c r="R18" i="7"/>
  <c r="R17" i="7"/>
  <c r="R16" i="7"/>
  <c r="R15" i="7"/>
  <c r="R14" i="7"/>
  <c r="R13" i="7"/>
  <c r="R12" i="7"/>
  <c r="C12" i="7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S11" i="7"/>
  <c r="S12" i="7" s="1"/>
  <c r="S13" i="7" s="1"/>
  <c r="S14" i="7" s="1"/>
  <c r="S15" i="7" s="1"/>
  <c r="S16" i="7" s="1"/>
  <c r="R11" i="7"/>
  <c r="S10" i="7"/>
  <c r="E25" i="7" l="1"/>
  <c r="D25" i="7"/>
  <c r="S17" i="7"/>
  <c r="S18" i="7" s="1"/>
  <c r="S19" i="7" s="1"/>
  <c r="S20" i="7" s="1"/>
  <c r="S21" i="7" s="1"/>
  <c r="S22" i="7" s="1"/>
  <c r="S24" i="7"/>
  <c r="Q24" i="6"/>
  <c r="O24" i="6"/>
  <c r="N24" i="6"/>
  <c r="M24" i="6"/>
  <c r="L24" i="6"/>
  <c r="K24" i="6"/>
  <c r="J24" i="6"/>
  <c r="I24" i="6"/>
  <c r="H24" i="6"/>
  <c r="G24" i="6"/>
  <c r="F24" i="6"/>
  <c r="E24" i="6"/>
  <c r="D24" i="6"/>
  <c r="R22" i="6"/>
  <c r="R21" i="6"/>
  <c r="R20" i="6"/>
  <c r="R19" i="6"/>
  <c r="R18" i="6"/>
  <c r="R17" i="6"/>
  <c r="R16" i="6"/>
  <c r="R15" i="6"/>
  <c r="R14" i="6"/>
  <c r="R13" i="6"/>
  <c r="R12" i="6"/>
  <c r="C12" i="6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S11" i="6"/>
  <c r="S12" i="6" s="1"/>
  <c r="S13" i="6" s="1"/>
  <c r="S14" i="6" s="1"/>
  <c r="S15" i="6" s="1"/>
  <c r="R11" i="6"/>
  <c r="S10" i="6"/>
  <c r="L24" i="5"/>
  <c r="E24" i="5"/>
  <c r="Q24" i="5"/>
  <c r="O24" i="5"/>
  <c r="N24" i="5"/>
  <c r="M24" i="5"/>
  <c r="K24" i="5"/>
  <c r="J24" i="5"/>
  <c r="I24" i="5"/>
  <c r="H24" i="5"/>
  <c r="G24" i="5"/>
  <c r="F24" i="5"/>
  <c r="D24" i="5"/>
  <c r="R22" i="5"/>
  <c r="R21" i="5"/>
  <c r="R20" i="5"/>
  <c r="R19" i="5"/>
  <c r="R18" i="5"/>
  <c r="R17" i="5"/>
  <c r="R16" i="5"/>
  <c r="R14" i="5"/>
  <c r="R13" i="5"/>
  <c r="R12" i="5"/>
  <c r="C12" i="5"/>
  <c r="C13" i="5" s="1"/>
  <c r="C14" i="5" s="1"/>
  <c r="C15" i="5" s="1"/>
  <c r="S11" i="5"/>
  <c r="S12" i="5" s="1"/>
  <c r="R11" i="5"/>
  <c r="S10" i="5"/>
  <c r="J24" i="4"/>
  <c r="D24" i="4"/>
  <c r="Q24" i="4"/>
  <c r="O24" i="4"/>
  <c r="N24" i="4"/>
  <c r="M24" i="4"/>
  <c r="L24" i="4"/>
  <c r="K24" i="4"/>
  <c r="I24" i="4"/>
  <c r="H24" i="4"/>
  <c r="G24" i="4"/>
  <c r="F24" i="4"/>
  <c r="E24" i="4"/>
  <c r="R22" i="4"/>
  <c r="R21" i="4"/>
  <c r="R20" i="4"/>
  <c r="R19" i="4"/>
  <c r="R18" i="4"/>
  <c r="R17" i="4"/>
  <c r="R16" i="4"/>
  <c r="R15" i="4"/>
  <c r="R13" i="4"/>
  <c r="R12" i="4"/>
  <c r="C12" i="4"/>
  <c r="C13" i="4" s="1"/>
  <c r="C14" i="4" s="1"/>
  <c r="S11" i="4"/>
  <c r="S12" i="4" s="1"/>
  <c r="S13" i="4" s="1"/>
  <c r="R11" i="4"/>
  <c r="S10" i="4"/>
  <c r="S13" i="5" l="1"/>
  <c r="S14" i="5" s="1"/>
  <c r="D26" i="7"/>
  <c r="E27" i="7" s="1"/>
  <c r="D28" i="7" s="1"/>
  <c r="S16" i="6"/>
  <c r="S17" i="6" s="1"/>
  <c r="S18" i="6" s="1"/>
  <c r="S19" i="6" s="1"/>
  <c r="S20" i="6" s="1"/>
  <c r="S21" i="6" s="1"/>
  <c r="S22" i="6" s="1"/>
  <c r="D25" i="6"/>
  <c r="E25" i="6"/>
  <c r="S24" i="6"/>
  <c r="R15" i="5"/>
  <c r="S15" i="5" s="1"/>
  <c r="S16" i="5" s="1"/>
  <c r="S17" i="5" s="1"/>
  <c r="S18" i="5" s="1"/>
  <c r="S19" i="5" s="1"/>
  <c r="S20" i="5" s="1"/>
  <c r="S21" i="5" s="1"/>
  <c r="S22" i="5" s="1"/>
  <c r="E25" i="5"/>
  <c r="C16" i="5"/>
  <c r="C17" i="5" s="1"/>
  <c r="C18" i="5" s="1"/>
  <c r="C19" i="5" s="1"/>
  <c r="C20" i="5" s="1"/>
  <c r="C21" i="5" s="1"/>
  <c r="C22" i="5" s="1"/>
  <c r="S24" i="5"/>
  <c r="D25" i="5"/>
  <c r="E25" i="4"/>
  <c r="D25" i="4"/>
  <c r="C15" i="4"/>
  <c r="C16" i="4" s="1"/>
  <c r="C17" i="4" s="1"/>
  <c r="C18" i="4" s="1"/>
  <c r="C19" i="4" s="1"/>
  <c r="C20" i="4" s="1"/>
  <c r="C21" i="4" s="1"/>
  <c r="C22" i="4" s="1"/>
  <c r="R14" i="4"/>
  <c r="S14" i="4" s="1"/>
  <c r="S15" i="4" s="1"/>
  <c r="S16" i="4" s="1"/>
  <c r="S17" i="4" s="1"/>
  <c r="S18" i="4" s="1"/>
  <c r="S19" i="4" s="1"/>
  <c r="S20" i="4" s="1"/>
  <c r="S21" i="4" s="1"/>
  <c r="S22" i="4" s="1"/>
  <c r="S24" i="4"/>
  <c r="D24" i="3"/>
  <c r="Q24" i="3"/>
  <c r="O24" i="3"/>
  <c r="N24" i="3"/>
  <c r="M24" i="3"/>
  <c r="L24" i="3"/>
  <c r="K24" i="3"/>
  <c r="J24" i="3"/>
  <c r="I24" i="3"/>
  <c r="H24" i="3"/>
  <c r="G24" i="3"/>
  <c r="F24" i="3"/>
  <c r="E24" i="3"/>
  <c r="R22" i="3"/>
  <c r="R21" i="3"/>
  <c r="R20" i="3"/>
  <c r="R19" i="3"/>
  <c r="R18" i="3"/>
  <c r="R17" i="3"/>
  <c r="R16" i="3"/>
  <c r="R15" i="3"/>
  <c r="R14" i="3"/>
  <c r="R13" i="3"/>
  <c r="R12" i="3"/>
  <c r="C12" i="3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S11" i="3"/>
  <c r="S12" i="3" s="1"/>
  <c r="R11" i="3"/>
  <c r="S10" i="3"/>
  <c r="D26" i="4" l="1"/>
  <c r="E27" i="4" s="1"/>
  <c r="D28" i="4" s="1"/>
  <c r="D26" i="6"/>
  <c r="E27" i="6" s="1"/>
  <c r="D28" i="6" s="1"/>
  <c r="D26" i="5"/>
  <c r="E27" i="5" s="1"/>
  <c r="D28" i="5" s="1"/>
  <c r="D25" i="3"/>
  <c r="E25" i="3"/>
  <c r="S13" i="3"/>
  <c r="S14" i="3" s="1"/>
  <c r="S15" i="3" s="1"/>
  <c r="S16" i="3" s="1"/>
  <c r="S17" i="3" s="1"/>
  <c r="S18" i="3" s="1"/>
  <c r="S19" i="3" s="1"/>
  <c r="S20" i="3" s="1"/>
  <c r="S21" i="3" s="1"/>
  <c r="S22" i="3" s="1"/>
  <c r="S24" i="3"/>
  <c r="Q24" i="2"/>
  <c r="O24" i="2"/>
  <c r="N24" i="2"/>
  <c r="M24" i="2"/>
  <c r="L24" i="2"/>
  <c r="K24" i="2"/>
  <c r="J24" i="2"/>
  <c r="I24" i="2"/>
  <c r="H24" i="2"/>
  <c r="G24" i="2"/>
  <c r="F24" i="2"/>
  <c r="E24" i="2"/>
  <c r="D24" i="2"/>
  <c r="D25" i="2" s="1"/>
  <c r="R22" i="2"/>
  <c r="R21" i="2"/>
  <c r="R20" i="2"/>
  <c r="R19" i="2"/>
  <c r="R18" i="2"/>
  <c r="R17" i="2"/>
  <c r="R16" i="2"/>
  <c r="R15" i="2"/>
  <c r="R14" i="2"/>
  <c r="R13" i="2"/>
  <c r="R12" i="2"/>
  <c r="C13" i="2"/>
  <c r="C14" i="2" s="1"/>
  <c r="C15" i="2" s="1"/>
  <c r="C16" i="2" s="1"/>
  <c r="C17" i="2" s="1"/>
  <c r="C18" i="2" s="1"/>
  <c r="C19" i="2" s="1"/>
  <c r="C20" i="2" s="1"/>
  <c r="C21" i="2" s="1"/>
  <c r="C22" i="2" s="1"/>
  <c r="S11" i="2"/>
  <c r="S12" i="2" s="1"/>
  <c r="R11" i="2"/>
  <c r="S10" i="2"/>
  <c r="S13" i="2" l="1"/>
  <c r="S14" i="2" s="1"/>
  <c r="S15" i="2" s="1"/>
  <c r="S16" i="2" s="1"/>
  <c r="S17" i="2" s="1"/>
  <c r="S18" i="2" s="1"/>
  <c r="S19" i="2" s="1"/>
  <c r="S20" i="2" s="1"/>
  <c r="S21" i="2" s="1"/>
  <c r="S22" i="2" s="1"/>
  <c r="E25" i="2"/>
  <c r="D26" i="3"/>
  <c r="E27" i="3" s="1"/>
  <c r="D28" i="3" s="1"/>
  <c r="D26" i="2"/>
  <c r="E27" i="2" s="1"/>
  <c r="D28" i="2" s="1"/>
  <c r="S24" i="2"/>
  <c r="Q24" i="1" l="1"/>
  <c r="N24" i="1"/>
  <c r="M24" i="1"/>
  <c r="L24" i="1"/>
  <c r="K24" i="1"/>
  <c r="J24" i="1"/>
  <c r="I24" i="1"/>
  <c r="H24" i="1"/>
  <c r="F24" i="1"/>
  <c r="R22" i="1"/>
  <c r="R21" i="1"/>
  <c r="R20" i="1"/>
  <c r="R19" i="1"/>
  <c r="R18" i="1"/>
  <c r="R17" i="1"/>
  <c r="R16" i="1"/>
  <c r="R15" i="1"/>
  <c r="R14" i="1"/>
  <c r="O24" i="1"/>
  <c r="R13" i="1"/>
  <c r="R12" i="1"/>
  <c r="G24" i="1"/>
  <c r="E24" i="1"/>
  <c r="D24" i="1"/>
  <c r="S10" i="1"/>
  <c r="E25" i="1" l="1"/>
  <c r="D25" i="1"/>
  <c r="S24" i="1"/>
  <c r="R11" i="1"/>
  <c r="C12" i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S11" i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D26" i="1" l="1"/>
  <c r="E27" i="1" s="1"/>
  <c r="D28" i="1" s="1"/>
</calcChain>
</file>

<file path=xl/sharedStrings.xml><?xml version="1.0" encoding="utf-8"?>
<sst xmlns="http://schemas.openxmlformats.org/spreadsheetml/2006/main" count="2048" uniqueCount="81">
  <si>
    <t>MUNICIPIO DE SAN MARTIN XALTOCAN TLAX.</t>
  </si>
  <si>
    <t>N°</t>
  </si>
  <si>
    <t>M E S</t>
  </si>
  <si>
    <t>ACUMULADO MES ANTERIOR</t>
  </si>
  <si>
    <t>PREDIAL URBANO</t>
  </si>
  <si>
    <t>PREDIAL RUSTICO</t>
  </si>
  <si>
    <t>PREDIAL URBANO EXTRAORDINARIO</t>
  </si>
  <si>
    <t>RECARGOS</t>
  </si>
  <si>
    <t>MULTAS</t>
  </si>
  <si>
    <t>REZAGO URBANO</t>
  </si>
  <si>
    <t>REZAGO RUSTICO</t>
  </si>
  <si>
    <t>REZAGO EJIDAL</t>
  </si>
  <si>
    <t>TRASLADO DE DOMINIO URBANO</t>
  </si>
  <si>
    <t>TRASLADO DE DOMINIO RUSTICO</t>
  </si>
  <si>
    <t>GASTOS DE EJECUCION</t>
  </si>
  <si>
    <t>MANIFESTACIONES</t>
  </si>
  <si>
    <t>OTROS</t>
  </si>
  <si>
    <t>IMPUESTO S/TRANS.</t>
  </si>
  <si>
    <t>TOTAL RECAUDADO</t>
  </si>
  <si>
    <t>TOTAL ACUMULADO                          AL CORTE</t>
  </si>
  <si>
    <t>PREDIAL EJIDAL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</si>
  <si>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</si>
  <si>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</si>
  <si>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</si>
  <si>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</si>
  <si>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</si>
  <si>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</si>
  <si>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</si>
  <si>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</si>
  <si>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</si>
  <si>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</si>
  <si>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</si>
  <si>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</si>
  <si>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</si>
  <si>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PREDIAL + REZAGO</t>
  </si>
  <si>
    <t>TOTAL PREDIAL + REZAGO</t>
  </si>
  <si>
    <t>PREDIAL+REZAGO+TRANSMISION</t>
  </si>
  <si>
    <t>PREDIAL+REZAGO+TRANSMISION+RECARGOS</t>
  </si>
  <si>
    <t>MED. JOSE LUIS HERNANDEZ VAZQUEZ</t>
  </si>
  <si>
    <t>CFI. ARTURO LOZANO SALDAÑA</t>
  </si>
  <si>
    <t>LIC. ARACELI PEREZ LOZANO</t>
  </si>
  <si>
    <t>PRESIDENTE MUNICIPAL</t>
  </si>
  <si>
    <t>TESORERO MUNICIPAL</t>
  </si>
  <si>
    <t>SINDICO MUNICIPAL</t>
  </si>
  <si>
    <t>MOVIMIENTOS A ENERO 2024</t>
  </si>
  <si>
    <t>MOVIMIENTOS A FEBRERO 2024</t>
  </si>
  <si>
    <t>MOVIMIENTOS A MARZO 2024</t>
  </si>
  <si>
    <t>MOVIMIENTOS A ABRIL 2024</t>
  </si>
  <si>
    <t>MOVIMIENTOS A MAYO 2024</t>
  </si>
  <si>
    <t>MOVIMIENTOS A JUNIO 2024</t>
  </si>
  <si>
    <t>CUARTO REGIDOR EN FUNCIONES DEL</t>
  </si>
  <si>
    <t>C. JOSE GUADALUPE LOPEZ GONZALEZ</t>
  </si>
  <si>
    <t>MOVIMIENTOS A JULIO 2024</t>
  </si>
  <si>
    <t>MOVIMIENTOS A AGOSTO 2024</t>
  </si>
  <si>
    <t xml:space="preserve">CFI. GABINO JIMENEZ SANTIAGO </t>
  </si>
  <si>
    <t xml:space="preserve">LIC. MA. IRENE GUADALUPE SERRANO RUIZ </t>
  </si>
  <si>
    <t>MOVIMIENTOS A SEPTIEMBRE 2024</t>
  </si>
  <si>
    <t>MOVIMIENTOS A OCTUBRE 2024</t>
  </si>
  <si>
    <t>MOVIMIENTOS A NOVIEMBRE 2024</t>
  </si>
  <si>
    <t>MOVIMIENTOS A ENERO 2025</t>
  </si>
  <si>
    <t>MOVIMIENTOS A MARZO 2025</t>
  </si>
  <si>
    <t>MOVIMIENTOS A FEBRERO 2025</t>
  </si>
  <si>
    <t>MOVIMIENTOS A ABRIL 2025</t>
  </si>
  <si>
    <t>MOVIMIENTOS A MAYO 2025</t>
  </si>
  <si>
    <t>MOVIMIENTOS A JUNIO 2025</t>
  </si>
  <si>
    <t>MOVIMIENTOS A AGOSTO 2025</t>
  </si>
  <si>
    <t>MOVIMIENTOS A JULIO 2025</t>
  </si>
  <si>
    <t>MOVIMIENTOS A SEPTIEMBRE 2025</t>
  </si>
  <si>
    <t>MOVIMIENTOS A OCTUBRE 2025</t>
  </si>
  <si>
    <t>MOVIMIENTOS A DICIEMBRE 2025</t>
  </si>
  <si>
    <t>MOVIMIENTOS A NOVIEMBRE 2025</t>
  </si>
  <si>
    <t>MOVIMIENTOS A ENERO 2026</t>
  </si>
  <si>
    <t>MOVIMIENTOS A FEBRERO 2026</t>
  </si>
  <si>
    <t>MOVIMIENTOS A MARZO 2026</t>
  </si>
  <si>
    <t>MOVIMIENTOS A ABRIL 2026</t>
  </si>
  <si>
    <t>MOVIMIENTOS A MAYO 2026</t>
  </si>
  <si>
    <t>MOVIMIENTOS A JUNIO 2026</t>
  </si>
  <si>
    <t xml:space="preserve">CP. GABINO JIMENEZ SANTIAGO </t>
  </si>
  <si>
    <t>MOVIMIENTOS A JULIO 2026</t>
  </si>
  <si>
    <t>MOVIMIENTOS A AGOSTO 2026</t>
  </si>
  <si>
    <t>MOVIMIENTOS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</si>
</sst>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1" x14ac:knownFonts="1">
    <font>
      <sz val="10"/>
      <name val="Arial"/>
    </font>
    <font>
      <b/>
      <sz val="10"/>
      <name val="Arial"/>
      <family val="2"/>
    </font>
    <font>
      <b/>
      <sz val="8"/>
      <color theme="0"/>
      <name val="Tahoma"/>
      <family val="2"/>
    </font>
    <font>
      <sz val="10"/>
      <name val="Arial"/>
      <family val="2"/>
    </font>
    <font>
      <b/>
      <sz val="14"/>
      <color theme="0"/>
      <name val="Tahoma"/>
      <family val="2"/>
    </font>
    <font>
      <sz val="8"/>
      <color theme="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8"/>
      <color theme="1"/>
      <name val="Tahoma"/>
      <family val="2"/>
    </font>
    <font>
      <sz val="9"/>
      <color theme="1"/>
      <name val="Calibri"/>
      <family val="2"/>
      <scheme val="minor"/>
    </font>
    <font>
      <sz val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8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Continuous"/>
    </xf>
    <xf numFmtId="43" fontId="5" fillId="2" borderId="5" xfId="1" applyFont="1" applyFill="1" applyBorder="1" applyAlignment="1">
      <alignment horizontal="centerContinuous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center" vertical="center" wrapText="1"/>
    </xf>
    <xf numFmtId="43" fontId="2" fillId="2" borderId="8" xfId="1" applyFont="1" applyFill="1" applyBorder="1" applyAlignment="1">
      <alignment horizontal="center" vertical="center" wrapText="1"/>
    </xf>
    <xf numFmtId="43" fontId="2" fillId="2" borderId="9" xfId="1" applyFont="1" applyFill="1" applyBorder="1" applyAlignment="1">
      <alignment horizontal="center" vertical="center" wrapText="1"/>
    </xf>
    <xf numFmtId="43" fontId="2" fillId="2" borderId="10" xfId="1" applyFont="1" applyFill="1" applyBorder="1" applyAlignment="1">
      <alignment horizontal="center" vertical="center" wrapText="1"/>
    </xf>
    <xf numFmtId="43" fontId="2" fillId="2" borderId="11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43" fontId="6" fillId="3" borderId="9" xfId="1" applyFont="1" applyFill="1" applyBorder="1" applyAlignment="1">
      <alignment horizontal="center" vertical="center" wrapText="1"/>
    </xf>
    <xf numFmtId="43" fontId="6" fillId="3" borderId="10" xfId="1" applyFont="1" applyFill="1" applyBorder="1" applyAlignment="1">
      <alignment horizontal="center" vertical="center" wrapText="1"/>
    </xf>
    <xf numFmtId="43" fontId="6" fillId="3" borderId="1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43" fontId="7" fillId="0" borderId="0" xfId="1" applyFont="1"/>
    <xf numFmtId="43" fontId="6" fillId="0" borderId="12" xfId="1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indent="1"/>
    </xf>
    <xf numFmtId="43" fontId="7" fillId="0" borderId="15" xfId="1" applyFont="1" applyBorder="1" applyAlignment="1">
      <alignment horizontal="right" vertical="center"/>
    </xf>
    <xf numFmtId="43" fontId="7" fillId="0" borderId="16" xfId="1" applyFont="1" applyBorder="1" applyAlignment="1">
      <alignment horizontal="right" vertical="center"/>
    </xf>
    <xf numFmtId="43" fontId="7" fillId="0" borderId="16" xfId="1" applyFont="1" applyBorder="1" applyAlignment="1">
      <alignment horizontal="center" vertical="center"/>
    </xf>
    <xf numFmtId="43" fontId="7" fillId="0" borderId="17" xfId="1" applyFont="1" applyBorder="1" applyAlignment="1">
      <alignment horizontal="right" vertical="center"/>
    </xf>
    <xf numFmtId="43" fontId="7" fillId="0" borderId="18" xfId="1" applyFont="1" applyBorder="1" applyAlignment="1">
      <alignment horizontal="right" vertical="center"/>
    </xf>
    <xf numFmtId="43" fontId="6" fillId="0" borderId="19" xfId="1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/>
    </xf>
    <xf numFmtId="0" fontId="7" fillId="4" borderId="21" xfId="0" applyFont="1" applyFill="1" applyBorder="1" applyAlignment="1">
      <alignment horizontal="left" vertical="center" indent="1"/>
    </xf>
    <xf numFmtId="43" fontId="7" fillId="0" borderId="22" xfId="1" applyFont="1" applyFill="1" applyBorder="1" applyAlignment="1">
      <alignment horizontal="right" vertical="center"/>
    </xf>
    <xf numFmtId="43" fontId="7" fillId="0" borderId="23" xfId="1" applyFont="1" applyFill="1" applyBorder="1" applyAlignment="1">
      <alignment horizontal="right" vertical="center"/>
    </xf>
    <xf numFmtId="43" fontId="7" fillId="0" borderId="24" xfId="1" applyFont="1" applyFill="1" applyBorder="1" applyAlignment="1">
      <alignment horizontal="right" vertical="center"/>
    </xf>
    <xf numFmtId="43" fontId="7" fillId="0" borderId="21" xfId="1" applyFont="1" applyBorder="1" applyAlignment="1">
      <alignment horizontal="right" vertical="center"/>
    </xf>
    <xf numFmtId="43" fontId="7" fillId="0" borderId="25" xfId="1" applyFont="1" applyFill="1" applyBorder="1" applyAlignment="1">
      <alignment horizontal="right" vertical="center"/>
    </xf>
    <xf numFmtId="0" fontId="0" fillId="0" borderId="23" xfId="0" applyBorder="1"/>
    <xf numFmtId="43" fontId="0" fillId="0" borderId="0" xfId="0" applyNumberFormat="1"/>
    <xf numFmtId="43" fontId="8" fillId="0" borderId="23" xfId="1" applyFont="1" applyFill="1" applyBorder="1" applyAlignment="1">
      <alignment horizontal="right" vertical="center"/>
    </xf>
    <xf numFmtId="43" fontId="7" fillId="0" borderId="23" xfId="1" applyFont="1" applyBorder="1" applyAlignment="1">
      <alignment horizontal="right" vertical="center"/>
    </xf>
    <xf numFmtId="43" fontId="7" fillId="0" borderId="25" xfId="1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7" fillId="4" borderId="27" xfId="0" applyFont="1" applyFill="1" applyBorder="1" applyAlignment="1">
      <alignment horizontal="left" vertical="center" indent="1"/>
    </xf>
    <xf numFmtId="43" fontId="7" fillId="0" borderId="28" xfId="1" applyFont="1" applyFill="1" applyBorder="1" applyAlignment="1">
      <alignment horizontal="right" vertical="center"/>
    </xf>
    <xf numFmtId="43" fontId="7" fillId="0" borderId="29" xfId="1" applyFont="1" applyBorder="1" applyAlignment="1">
      <alignment horizontal="right" vertical="center"/>
    </xf>
    <xf numFmtId="43" fontId="7" fillId="0" borderId="30" xfId="1" applyFont="1" applyBorder="1" applyAlignment="1">
      <alignment horizontal="right" vertical="center"/>
    </xf>
    <xf numFmtId="43" fontId="7" fillId="0" borderId="31" xfId="1" applyFont="1" applyBorder="1" applyAlignment="1">
      <alignment horizontal="right" vertical="center"/>
    </xf>
    <xf numFmtId="0" fontId="6" fillId="4" borderId="0" xfId="0" applyFont="1" applyFill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43" fontId="6" fillId="5" borderId="32" xfId="1" applyFont="1" applyFill="1" applyBorder="1" applyAlignment="1">
      <alignment horizontal="center" vertical="center"/>
    </xf>
    <xf numFmtId="43" fontId="6" fillId="5" borderId="29" xfId="1" applyFont="1" applyFill="1" applyBorder="1" applyAlignment="1">
      <alignment horizontal="center" vertical="center"/>
    </xf>
    <xf numFmtId="43" fontId="6" fillId="5" borderId="30" xfId="1" applyFont="1" applyFill="1" applyBorder="1" applyAlignment="1">
      <alignment horizontal="center" vertical="center"/>
    </xf>
    <xf numFmtId="43" fontId="3" fillId="0" borderId="0" xfId="0" applyNumberFormat="1" applyFont="1"/>
    <xf numFmtId="43" fontId="7" fillId="0" borderId="0" xfId="1" applyFont="1" applyFill="1" applyBorder="1" applyAlignment="1">
      <alignment horizontal="right" vertical="center"/>
    </xf>
    <xf numFmtId="43" fontId="6" fillId="5" borderId="9" xfId="1" applyFont="1" applyFill="1" applyBorder="1" applyAlignment="1">
      <alignment horizontal="center" vertical="center"/>
    </xf>
    <xf numFmtId="43" fontId="6" fillId="5" borderId="33" xfId="1" applyFont="1" applyFill="1" applyBorder="1" applyAlignment="1">
      <alignment horizontal="center" vertical="center"/>
    </xf>
    <xf numFmtId="43" fontId="0" fillId="0" borderId="0" xfId="1" applyFont="1"/>
    <xf numFmtId="0" fontId="0" fillId="0" borderId="34" xfId="0" applyBorder="1"/>
    <xf numFmtId="43" fontId="6" fillId="0" borderId="23" xfId="1" applyFont="1" applyFill="1" applyBorder="1" applyAlignment="1">
      <alignment horizontal="right" vertic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Continuous"/>
    </xf>
    <xf numFmtId="43" fontId="5" fillId="6" borderId="5" xfId="1" applyFont="1" applyFill="1" applyBorder="1" applyAlignment="1">
      <alignment horizontal="centerContinuous"/>
    </xf>
    <xf numFmtId="0" fontId="2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43" fontId="2" fillId="6" borderId="7" xfId="1" applyFont="1" applyFill="1" applyBorder="1" applyAlignment="1">
      <alignment horizontal="center" vertical="center" wrapText="1"/>
    </xf>
    <xf numFmtId="43" fontId="2" fillId="6" borderId="8" xfId="1" applyFont="1" applyFill="1" applyBorder="1" applyAlignment="1">
      <alignment horizontal="center" vertical="center" wrapText="1"/>
    </xf>
    <xf numFmtId="43" fontId="2" fillId="6" borderId="9" xfId="1" applyFont="1" applyFill="1" applyBorder="1" applyAlignment="1">
      <alignment horizontal="center" vertical="center" wrapText="1"/>
    </xf>
    <xf numFmtId="43" fontId="2" fillId="6" borderId="10" xfId="1" applyFont="1" applyFill="1" applyBorder="1" applyAlignment="1">
      <alignment horizontal="center" vertical="center" wrapText="1"/>
    </xf>
    <xf numFmtId="43" fontId="2" fillId="6" borderId="11" xfId="1" applyFont="1" applyFill="1" applyBorder="1" applyAlignment="1">
      <alignment horizontal="center" vertical="center" wrapText="1"/>
    </xf>
    <xf numFmtId="164" fontId="9" fillId="0" borderId="0" xfId="0" applyNumberFormat="1" applyFont="1"/>
    <xf numFmtId="0" fontId="3" fillId="0" borderId="0" xfId="0" applyFont="1"/>
    <xf numFmtId="43" fontId="6" fillId="5" borderId="9" xfId="1" applyFont="1" applyFill="1" applyBorder="1" applyAlignment="1">
      <alignment horizontal="center" vertical="center"/>
    </xf>
    <xf numFmtId="43" fontId="6" fillId="5" borderId="33" xfId="1" applyFont="1" applyFill="1" applyBorder="1" applyAlignment="1">
      <alignment horizontal="center" vertical="center"/>
    </xf>
    <xf numFmtId="0" fontId="10" fillId="0" borderId="23" xfId="0" applyFont="1" applyBorder="1"/>
    <xf numFmtId="0" fontId="7" fillId="0" borderId="23" xfId="0" applyFont="1" applyBorder="1"/>
    <xf numFmtId="43" fontId="6" fillId="5" borderId="9" xfId="1" applyFont="1" applyFill="1" applyBorder="1" applyAlignment="1">
      <alignment horizontal="center" vertical="center"/>
    </xf>
    <xf numFmtId="43" fontId="6" fillId="5" borderId="33" xfId="1" applyFont="1" applyFill="1" applyBorder="1" applyAlignment="1">
      <alignment horizontal="center" vertical="center"/>
    </xf>
    <xf numFmtId="43" fontId="6" fillId="5" borderId="9" xfId="1" applyFont="1" applyFill="1" applyBorder="1" applyAlignment="1">
      <alignment horizontal="center" vertical="center"/>
    </xf>
    <xf numFmtId="43" fontId="6" fillId="5" borderId="33" xfId="1" applyFont="1" applyFill="1" applyBorder="1" applyAlignment="1">
      <alignment horizontal="center" vertical="center"/>
    </xf>
    <xf numFmtId="43" fontId="6" fillId="5" borderId="9" xfId="1" applyFont="1" applyFill="1" applyBorder="1" applyAlignment="1">
      <alignment horizontal="center" vertical="center"/>
    </xf>
    <xf numFmtId="43" fontId="6" fillId="5" borderId="33" xfId="1" applyFont="1" applyFill="1" applyBorder="1" applyAlignment="1">
      <alignment horizontal="center" vertical="center"/>
    </xf>
    <xf numFmtId="43" fontId="6" fillId="5" borderId="9" xfId="1" applyFont="1" applyFill="1" applyBorder="1" applyAlignment="1">
      <alignment horizontal="center" vertical="center"/>
    </xf>
    <xf numFmtId="43" fontId="6" fillId="5" borderId="33" xfId="1" applyFont="1" applyFill="1" applyBorder="1" applyAlignment="1">
      <alignment horizontal="center" vertical="center"/>
    </xf>
    <xf numFmtId="16" fontId="0" fillId="0" borderId="0" xfId="0" applyNumberFormat="1"/>
    <xf numFmtId="44" fontId="0" fillId="0" borderId="0" xfId="0" applyNumberFormat="1"/>
    <xf numFmtId="43" fontId="6" fillId="5" borderId="9" xfId="1" applyFont="1" applyFill="1" applyBorder="1" applyAlignment="1">
      <alignment horizontal="center" vertical="center"/>
    </xf>
    <xf numFmtId="43" fontId="6" fillId="5" borderId="33" xfId="1" applyFont="1" applyFill="1" applyBorder="1" applyAlignment="1">
      <alignment horizontal="center" vertical="center"/>
    </xf>
    <xf numFmtId="43" fontId="6" fillId="5" borderId="9" xfId="1" applyFont="1" applyFill="1" applyBorder="1" applyAlignment="1">
      <alignment horizontal="center" vertical="center"/>
    </xf>
    <xf numFmtId="43" fontId="6" fillId="5" borderId="33" xfId="1" applyFont="1" applyFill="1" applyBorder="1" applyAlignment="1">
      <alignment horizontal="center" vertical="center"/>
    </xf>
    <xf numFmtId="4" fontId="7" fillId="0" borderId="23" xfId="0" applyNumberFormat="1" applyFont="1" applyBorder="1"/>
    <xf numFmtId="43" fontId="6" fillId="5" borderId="9" xfId="1" applyFont="1" applyFill="1" applyBorder="1" applyAlignment="1">
      <alignment horizontal="center" vertical="center"/>
    </xf>
    <xf numFmtId="43" fontId="6" fillId="5" borderId="33" xfId="1" applyFont="1" applyFill="1" applyBorder="1" applyAlignment="1">
      <alignment horizontal="center" vertical="center"/>
    </xf>
    <xf numFmtId="0" fontId="0" fillId="0" borderId="0" xfId="0" applyBorder="1"/>
    <xf numFmtId="43" fontId="0" fillId="0" borderId="0" xfId="0" applyNumberFormat="1" applyBorder="1"/>
    <xf numFmtId="0" fontId="3" fillId="0" borderId="0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43" fontId="4" fillId="2" borderId="3" xfId="1" applyFont="1" applyFill="1" applyBorder="1" applyAlignment="1">
      <alignment horizontal="center"/>
    </xf>
    <xf numFmtId="43" fontId="4" fillId="2" borderId="4" xfId="1" applyFont="1" applyFill="1" applyBorder="1" applyAlignment="1">
      <alignment horizontal="center"/>
    </xf>
    <xf numFmtId="43" fontId="6" fillId="5" borderId="9" xfId="1" applyFont="1" applyFill="1" applyBorder="1" applyAlignment="1">
      <alignment horizontal="center" vertical="center"/>
    </xf>
    <xf numFmtId="43" fontId="6" fillId="5" borderId="33" xfId="1" applyFon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3" fillId="0" borderId="35" xfId="0" applyFont="1" applyBorder="1" applyAlignment="1">
      <alignment horizontal="center"/>
    </xf>
    <xf numFmtId="43" fontId="4" fillId="6" borderId="3" xfId="1" applyFont="1" applyFill="1" applyBorder="1" applyAlignment="1">
      <alignment horizontal="center"/>
    </xf>
    <xf numFmtId="43" fontId="4" fillId="6" borderId="4" xfId="1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558312</xdr:colOff>
      <xdr:row>3</xdr:row>
      <xdr:rowOff>158617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5212" cy="64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558312</xdr:colOff>
      <xdr:row>3</xdr:row>
      <xdr:rowOff>158617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5212" cy="64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558312</xdr:colOff>
      <xdr:row>3</xdr:row>
      <xdr:rowOff>158617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5212" cy="64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558312</xdr:colOff>
      <xdr:row>3</xdr:row>
      <xdr:rowOff>158617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5212" cy="64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558312</xdr:colOff>
      <xdr:row>3</xdr:row>
      <xdr:rowOff>158617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5212" cy="64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558312</xdr:colOff>
      <xdr:row>3</xdr:row>
      <xdr:rowOff>158617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5212" cy="64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558312</xdr:colOff>
      <xdr:row>3</xdr:row>
      <xdr:rowOff>158617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5212" cy="64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558312</xdr:colOff>
      <xdr:row>3</xdr:row>
      <xdr:rowOff>158617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5212" cy="64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4" name="Imagen 3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3823" cy="892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8659</xdr:rowOff>
    </xdr:from>
    <xdr:to>
      <xdr:col>3</xdr:col>
      <xdr:colOff>407868</xdr:colOff>
      <xdr:row>5</xdr:row>
      <xdr:rowOff>79041</xdr:rowOff>
    </xdr:to>
    <xdr:pic>
      <xdr:nvPicPr>
        <xdr:cNvPr id="2" name="Imagen 1" descr="C:\Users\CP Jeronimo\Downloads\WhatsApp Image 2024-09-04 at 15.40.36 (1).jpe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8659"/>
          <a:ext cx="1980359" cy="880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D12" sqref="D12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9.8554687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1"/>
      <c r="B7" s="2"/>
      <c r="C7" s="98" t="s">
        <v>44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3"/>
    </row>
    <row r="8" spans="1:20" ht="42.75" thickBot="1" x14ac:dyDescent="0.25">
      <c r="A8" s="4" t="s">
        <v>1</v>
      </c>
      <c r="B8" s="5" t="s">
        <v>2</v>
      </c>
      <c r="C8" s="6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8" t="s">
        <v>15</v>
      </c>
      <c r="P8" s="8" t="s">
        <v>16</v>
      </c>
      <c r="Q8" s="9" t="s">
        <v>17</v>
      </c>
      <c r="R8" s="10" t="s">
        <v>18</v>
      </c>
      <c r="S8" s="10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4"/>
      <c r="Q12" s="34"/>
      <c r="R12" s="35">
        <f>SUM(D12:O12)</f>
        <v>0</v>
      </c>
      <c r="S12" s="29">
        <f>+S11+R12</f>
        <v>935243.45</v>
      </c>
    </row>
    <row r="13" spans="1:20" x14ac:dyDescent="0.2">
      <c r="A13" s="30">
        <v>56</v>
      </c>
      <c r="B13" s="31" t="s">
        <v>23</v>
      </c>
      <c r="C13" s="32">
        <f>C12+D12+E12</f>
        <v>764686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6"/>
      <c r="Q13" s="36"/>
      <c r="R13" s="35">
        <f t="shared" ref="R13:R22" si="0">SUM(D13:O13)</f>
        <v>0</v>
      </c>
      <c r="S13" s="29">
        <f t="shared" ref="S13:S22" si="1">+S12+R13</f>
        <v>935243.45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764686</v>
      </c>
      <c r="D14" s="33"/>
      <c r="E14" s="33"/>
      <c r="F14" s="33"/>
      <c r="G14" s="33"/>
      <c r="H14" s="33"/>
      <c r="I14" s="33"/>
      <c r="J14" s="33"/>
      <c r="K14" s="37"/>
      <c r="L14" s="33"/>
      <c r="M14" s="33"/>
      <c r="N14" s="33"/>
      <c r="O14" s="33"/>
      <c r="P14" s="36"/>
      <c r="Q14" s="36"/>
      <c r="R14" s="35">
        <f t="shared" si="0"/>
        <v>0</v>
      </c>
      <c r="S14" s="29">
        <f t="shared" si="1"/>
        <v>935243.45</v>
      </c>
    </row>
    <row r="15" spans="1:20" x14ac:dyDescent="0.2">
      <c r="A15" s="30">
        <v>56</v>
      </c>
      <c r="B15" s="31" t="s">
        <v>25</v>
      </c>
      <c r="C15" s="32">
        <f t="shared" si="2"/>
        <v>764686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0"/>
        <v>0</v>
      </c>
      <c r="S15" s="29">
        <f t="shared" si="1"/>
        <v>935243.45</v>
      </c>
    </row>
    <row r="16" spans="1:20" x14ac:dyDescent="0.2">
      <c r="A16" s="30">
        <v>56</v>
      </c>
      <c r="B16" s="31" t="s">
        <v>26</v>
      </c>
      <c r="C16" s="32">
        <f t="shared" si="2"/>
        <v>764686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0"/>
        <v>0</v>
      </c>
      <c r="S16" s="29">
        <f t="shared" si="1"/>
        <v>935243.45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764686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0"/>
        <v>0</v>
      </c>
      <c r="S17" s="29">
        <f t="shared" si="1"/>
        <v>935243.45</v>
      </c>
    </row>
    <row r="18" spans="1:19" x14ac:dyDescent="0.2">
      <c r="A18" s="30">
        <v>56</v>
      </c>
      <c r="B18" s="31" t="s">
        <v>28</v>
      </c>
      <c r="C18" s="32">
        <f t="shared" si="2"/>
        <v>764686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0"/>
        <v>0</v>
      </c>
      <c r="S18" s="29">
        <f t="shared" si="1"/>
        <v>935243.45</v>
      </c>
    </row>
    <row r="19" spans="1:19" x14ac:dyDescent="0.2">
      <c r="A19" s="30">
        <v>56</v>
      </c>
      <c r="B19" s="31" t="s">
        <v>29</v>
      </c>
      <c r="C19" s="32">
        <f t="shared" si="2"/>
        <v>764686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0"/>
        <v>0</v>
      </c>
      <c r="S19" s="29">
        <f t="shared" si="1"/>
        <v>935243.45</v>
      </c>
    </row>
    <row r="20" spans="1:19" x14ac:dyDescent="0.2">
      <c r="A20" s="30">
        <v>56</v>
      </c>
      <c r="B20" s="31" t="s">
        <v>30</v>
      </c>
      <c r="C20" s="32">
        <f t="shared" si="2"/>
        <v>764686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1"/>
      <c r="R20" s="35">
        <f t="shared" si="0"/>
        <v>0</v>
      </c>
      <c r="S20" s="29">
        <f t="shared" si="1"/>
        <v>935243.45</v>
      </c>
    </row>
    <row r="21" spans="1:19" x14ac:dyDescent="0.2">
      <c r="A21" s="30">
        <v>56</v>
      </c>
      <c r="B21" s="31" t="s">
        <v>31</v>
      </c>
      <c r="C21" s="32">
        <f>C20+D20+E20</f>
        <v>764686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35">
        <f t="shared" si="0"/>
        <v>0</v>
      </c>
      <c r="S21" s="29">
        <f t="shared" si="1"/>
        <v>935243.45</v>
      </c>
    </row>
    <row r="22" spans="1:19" x14ac:dyDescent="0.2">
      <c r="A22" s="30">
        <v>56</v>
      </c>
      <c r="B22" s="31" t="s">
        <v>32</v>
      </c>
      <c r="C22" s="32">
        <f>C21+D21+E21</f>
        <v>764686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0"/>
        <v>0</v>
      </c>
      <c r="S22" s="29">
        <f t="shared" si="1"/>
        <v>935243.45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385360.5</v>
      </c>
      <c r="E24" s="51">
        <f>SUM(E11:E22)</f>
        <v>379325.5</v>
      </c>
      <c r="F24" s="51">
        <f>SUM(F11:F22)</f>
        <v>0</v>
      </c>
      <c r="G24" s="51">
        <f t="shared" ref="G24:Q24" si="3">SUM(G11:G22)</f>
        <v>25412.6</v>
      </c>
      <c r="H24" s="51">
        <f t="shared" si="3"/>
        <v>0</v>
      </c>
      <c r="I24" s="51">
        <f t="shared" si="3"/>
        <v>55785.25</v>
      </c>
      <c r="J24" s="51">
        <f t="shared" si="3"/>
        <v>42606.6</v>
      </c>
      <c r="K24" s="51">
        <f t="shared" si="3"/>
        <v>0</v>
      </c>
      <c r="L24" s="51">
        <f t="shared" si="3"/>
        <v>9500</v>
      </c>
      <c r="M24" s="51">
        <f t="shared" si="3"/>
        <v>4564</v>
      </c>
      <c r="N24" s="51">
        <f t="shared" si="3"/>
        <v>0</v>
      </c>
      <c r="O24" s="51">
        <f t="shared" si="3"/>
        <v>32689</v>
      </c>
      <c r="P24" s="52"/>
      <c r="Q24" s="51">
        <f t="shared" si="3"/>
        <v>0</v>
      </c>
      <c r="R24" s="51"/>
      <c r="S24" s="21">
        <f>D24+E24+G24+H24+I24+J24+K24+L24+M24+N24+O24+P24+Q24+R24</f>
        <v>935243.45</v>
      </c>
    </row>
    <row r="25" spans="1:19" ht="13.5" hidden="1" thickBot="1" x14ac:dyDescent="0.25">
      <c r="D25" s="51">
        <f>D24+I24</f>
        <v>441145.75</v>
      </c>
      <c r="E25" s="51">
        <f>E24+J24</f>
        <v>421932.1</v>
      </c>
      <c r="F25" s="53" t="s">
        <v>34</v>
      </c>
      <c r="G25" s="54"/>
    </row>
    <row r="26" spans="1:19" ht="13.5" hidden="1" thickBot="1" x14ac:dyDescent="0.25">
      <c r="D26" s="100">
        <f>D25+E25</f>
        <v>863077.85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877141.85</v>
      </c>
      <c r="F27" s="53" t="s">
        <v>36</v>
      </c>
      <c r="G27" s="54"/>
    </row>
    <row r="28" spans="1:19" ht="13.5" hidden="1" thickBot="1" x14ac:dyDescent="0.25">
      <c r="D28" s="100">
        <f>E27+G24</f>
        <v>902554.45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3" t="s">
        <v>38</v>
      </c>
      <c r="D44" s="103"/>
      <c r="E44" s="103"/>
      <c r="H44" s="96" t="s">
        <v>39</v>
      </c>
      <c r="I44" s="96"/>
      <c r="J44" s="96"/>
      <c r="K44" s="96"/>
      <c r="N44" s="96" t="s">
        <v>40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6:T45"/>
  <sheetViews>
    <sheetView zoomScale="110" zoomScaleNormal="110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G17" sqref="G17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9.8554687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1"/>
      <c r="B7" s="2"/>
      <c r="C7" s="98" t="s">
        <v>45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3"/>
    </row>
    <row r="8" spans="1:20" ht="42.75" thickBot="1" x14ac:dyDescent="0.25">
      <c r="A8" s="4" t="s">
        <v>1</v>
      </c>
      <c r="B8" s="5" t="s">
        <v>2</v>
      </c>
      <c r="C8" s="6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8" t="s">
        <v>15</v>
      </c>
      <c r="P8" s="8" t="s">
        <v>16</v>
      </c>
      <c r="Q8" s="9" t="s">
        <v>17</v>
      </c>
      <c r="R8" s="10" t="s">
        <v>18</v>
      </c>
      <c r="S8" s="10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6"/>
      <c r="Q13" s="36"/>
      <c r="R13" s="35">
        <f t="shared" ref="R13:R22" si="0">SUM(D13:O13)</f>
        <v>0</v>
      </c>
      <c r="S13" s="29">
        <f t="shared" ref="S13:S22" si="1">+S12+R13</f>
        <v>1409610.98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1076563.5900000001</v>
      </c>
      <c r="D14" s="33"/>
      <c r="E14" s="33"/>
      <c r="F14" s="33"/>
      <c r="G14" s="33"/>
      <c r="H14" s="33"/>
      <c r="I14" s="33"/>
      <c r="J14" s="33"/>
      <c r="K14" s="37"/>
      <c r="L14" s="33"/>
      <c r="M14" s="33"/>
      <c r="N14" s="33"/>
      <c r="O14" s="33"/>
      <c r="P14" s="36"/>
      <c r="Q14" s="36"/>
      <c r="R14" s="35">
        <f t="shared" si="0"/>
        <v>0</v>
      </c>
      <c r="S14" s="29">
        <f t="shared" si="1"/>
        <v>1409610.98</v>
      </c>
    </row>
    <row r="15" spans="1:20" x14ac:dyDescent="0.2">
      <c r="A15" s="30">
        <v>56</v>
      </c>
      <c r="B15" s="31" t="s">
        <v>25</v>
      </c>
      <c r="C15" s="32">
        <f t="shared" si="2"/>
        <v>1076563.5900000001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0"/>
        <v>0</v>
      </c>
      <c r="S15" s="29">
        <f t="shared" si="1"/>
        <v>1409610.98</v>
      </c>
    </row>
    <row r="16" spans="1:20" x14ac:dyDescent="0.2">
      <c r="A16" s="30">
        <v>56</v>
      </c>
      <c r="B16" s="31" t="s">
        <v>26</v>
      </c>
      <c r="C16" s="32">
        <f t="shared" si="2"/>
        <v>1076563.5900000001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0"/>
        <v>0</v>
      </c>
      <c r="S16" s="29">
        <f t="shared" si="1"/>
        <v>1409610.98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1076563.5900000001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0"/>
        <v>0</v>
      </c>
      <c r="S17" s="29">
        <f t="shared" si="1"/>
        <v>1409610.98</v>
      </c>
    </row>
    <row r="18" spans="1:19" x14ac:dyDescent="0.2">
      <c r="A18" s="30">
        <v>56</v>
      </c>
      <c r="B18" s="31" t="s">
        <v>28</v>
      </c>
      <c r="C18" s="32">
        <f t="shared" si="2"/>
        <v>1076563.5900000001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0"/>
        <v>0</v>
      </c>
      <c r="S18" s="29">
        <f t="shared" si="1"/>
        <v>1409610.98</v>
      </c>
    </row>
    <row r="19" spans="1:19" x14ac:dyDescent="0.2">
      <c r="A19" s="30">
        <v>56</v>
      </c>
      <c r="B19" s="31" t="s">
        <v>29</v>
      </c>
      <c r="C19" s="32">
        <f t="shared" si="2"/>
        <v>1076563.5900000001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0"/>
        <v>0</v>
      </c>
      <c r="S19" s="29">
        <f t="shared" si="1"/>
        <v>1409610.98</v>
      </c>
    </row>
    <row r="20" spans="1:19" x14ac:dyDescent="0.2">
      <c r="A20" s="30">
        <v>56</v>
      </c>
      <c r="B20" s="31" t="s">
        <v>30</v>
      </c>
      <c r="C20" s="32">
        <f t="shared" si="2"/>
        <v>1076563.5900000001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1"/>
      <c r="R20" s="35">
        <f t="shared" si="0"/>
        <v>0</v>
      </c>
      <c r="S20" s="29">
        <f t="shared" si="1"/>
        <v>1409610.98</v>
      </c>
    </row>
    <row r="21" spans="1:19" x14ac:dyDescent="0.2">
      <c r="A21" s="30">
        <v>56</v>
      </c>
      <c r="B21" s="31" t="s">
        <v>31</v>
      </c>
      <c r="C21" s="32">
        <f>C20+D20+E20</f>
        <v>1076563.5900000001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35">
        <f t="shared" si="0"/>
        <v>0</v>
      </c>
      <c r="S21" s="29">
        <f t="shared" si="1"/>
        <v>1409610.98</v>
      </c>
    </row>
    <row r="22" spans="1:19" x14ac:dyDescent="0.2">
      <c r="A22" s="30">
        <v>56</v>
      </c>
      <c r="B22" s="31" t="s">
        <v>32</v>
      </c>
      <c r="C22" s="32">
        <f>C21+D21+E21</f>
        <v>1076563.5900000001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0"/>
        <v>0</v>
      </c>
      <c r="S22" s="29">
        <f t="shared" si="1"/>
        <v>1409610.98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535754.5</v>
      </c>
      <c r="E24" s="51">
        <f>SUM(E11:E22)</f>
        <v>540809.09</v>
      </c>
      <c r="F24" s="51">
        <f>SUM(F11:F22)</f>
        <v>0</v>
      </c>
      <c r="G24" s="51">
        <f t="shared" ref="G24:Q24" si="3">SUM(G11:G22)</f>
        <v>54385.97</v>
      </c>
      <c r="H24" s="51">
        <f t="shared" si="3"/>
        <v>0</v>
      </c>
      <c r="I24" s="51">
        <f t="shared" si="3"/>
        <v>106786.04999999999</v>
      </c>
      <c r="J24" s="51">
        <f t="shared" si="3"/>
        <v>81741.87</v>
      </c>
      <c r="K24" s="51">
        <f t="shared" si="3"/>
        <v>0</v>
      </c>
      <c r="L24" s="51">
        <f t="shared" si="3"/>
        <v>15470</v>
      </c>
      <c r="M24" s="51">
        <f t="shared" si="3"/>
        <v>17445.5</v>
      </c>
      <c r="N24" s="51">
        <f t="shared" si="3"/>
        <v>0</v>
      </c>
      <c r="O24" s="51">
        <f t="shared" si="3"/>
        <v>57218</v>
      </c>
      <c r="P24" s="52"/>
      <c r="Q24" s="51">
        <f t="shared" si="3"/>
        <v>0</v>
      </c>
      <c r="R24" s="51"/>
      <c r="S24" s="21">
        <f>D24+E24+G24+H24+I24+J24+K24+L24+M24+N24+O24+P24+Q24+R24</f>
        <v>1409610.98</v>
      </c>
    </row>
    <row r="25" spans="1:19" ht="13.5" hidden="1" thickBot="1" x14ac:dyDescent="0.25">
      <c r="D25" s="51">
        <f>D24+I24</f>
        <v>642540.55000000005</v>
      </c>
      <c r="E25" s="51">
        <f>E24+J24</f>
        <v>622550.96</v>
      </c>
      <c r="F25" s="53" t="s">
        <v>34</v>
      </c>
      <c r="G25" s="54"/>
    </row>
    <row r="26" spans="1:19" ht="13.5" hidden="1" thickBot="1" x14ac:dyDescent="0.25">
      <c r="D26" s="100">
        <f>D25+E25</f>
        <v>1265091.51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1298007.01</v>
      </c>
      <c r="F27" s="53" t="s">
        <v>36</v>
      </c>
      <c r="G27" s="54"/>
    </row>
    <row r="28" spans="1:19" ht="13.5" hidden="1" thickBot="1" x14ac:dyDescent="0.25">
      <c r="D28" s="100">
        <f>E27+G24</f>
        <v>1352392.98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3" t="s">
        <v>38</v>
      </c>
      <c r="D44" s="103"/>
      <c r="E44" s="103"/>
      <c r="H44" s="96" t="s">
        <v>39</v>
      </c>
      <c r="I44" s="96"/>
      <c r="J44" s="96"/>
      <c r="K44" s="96"/>
      <c r="N44" s="96" t="s">
        <v>40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6:T45"/>
  <sheetViews>
    <sheetView zoomScale="160" zoomScaleNormal="160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D14" sqref="D14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9.8554687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1"/>
      <c r="B7" s="2"/>
      <c r="C7" s="98" t="s">
        <v>46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3"/>
    </row>
    <row r="8" spans="1:20" ht="42.75" thickBot="1" x14ac:dyDescent="0.25">
      <c r="A8" s="4" t="s">
        <v>1</v>
      </c>
      <c r="B8" s="5" t="s">
        <v>2</v>
      </c>
      <c r="C8" s="6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8" t="s">
        <v>15</v>
      </c>
      <c r="P8" s="8" t="s">
        <v>16</v>
      </c>
      <c r="Q8" s="9" t="s">
        <v>17</v>
      </c>
      <c r="R8" s="10" t="s">
        <v>18</v>
      </c>
      <c r="S8" s="10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>
        <v>92986.1</v>
      </c>
      <c r="E13" s="33">
        <v>97371.710000000021</v>
      </c>
      <c r="F13" s="33"/>
      <c r="G13" s="33">
        <v>17114</v>
      </c>
      <c r="H13" s="33"/>
      <c r="I13" s="33">
        <v>32181.5</v>
      </c>
      <c r="J13" s="33">
        <v>24392</v>
      </c>
      <c r="K13" s="33"/>
      <c r="L13" s="33">
        <v>13470</v>
      </c>
      <c r="M13" s="33">
        <v>4382</v>
      </c>
      <c r="N13" s="33"/>
      <c r="O13" s="33">
        <v>18017.2</v>
      </c>
      <c r="P13" s="36"/>
      <c r="Q13" s="36"/>
      <c r="R13" s="35">
        <f t="shared" ref="R13:R22" si="0">SUM(D13:O13)</f>
        <v>299914.51000000007</v>
      </c>
      <c r="S13" s="29">
        <f t="shared" ref="S13:S22" si="1">+S12+R13</f>
        <v>1709525.49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1266921.4000000001</v>
      </c>
      <c r="D14" s="33"/>
      <c r="E14" s="33"/>
      <c r="F14" s="33"/>
      <c r="G14" s="33"/>
      <c r="H14" s="33"/>
      <c r="I14" s="33"/>
      <c r="J14" s="33"/>
      <c r="K14" s="37"/>
      <c r="L14" s="33"/>
      <c r="M14" s="33"/>
      <c r="N14" s="33"/>
      <c r="O14" s="33"/>
      <c r="P14" s="36"/>
      <c r="Q14" s="36"/>
      <c r="R14" s="35">
        <f t="shared" si="0"/>
        <v>0</v>
      </c>
      <c r="S14" s="29">
        <f t="shared" si="1"/>
        <v>1709525.49</v>
      </c>
    </row>
    <row r="15" spans="1:20" x14ac:dyDescent="0.2">
      <c r="A15" s="30">
        <v>56</v>
      </c>
      <c r="B15" s="31" t="s">
        <v>25</v>
      </c>
      <c r="C15" s="32">
        <f t="shared" si="2"/>
        <v>1266921.4000000001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0"/>
        <v>0</v>
      </c>
      <c r="S15" s="29">
        <f t="shared" si="1"/>
        <v>1709525.49</v>
      </c>
    </row>
    <row r="16" spans="1:20" x14ac:dyDescent="0.2">
      <c r="A16" s="30">
        <v>56</v>
      </c>
      <c r="B16" s="31" t="s">
        <v>26</v>
      </c>
      <c r="C16" s="32">
        <f t="shared" si="2"/>
        <v>1266921.4000000001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0"/>
        <v>0</v>
      </c>
      <c r="S16" s="29">
        <f t="shared" si="1"/>
        <v>1709525.49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1266921.4000000001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0"/>
        <v>0</v>
      </c>
      <c r="S17" s="29">
        <f t="shared" si="1"/>
        <v>1709525.49</v>
      </c>
    </row>
    <row r="18" spans="1:19" x14ac:dyDescent="0.2">
      <c r="A18" s="30">
        <v>56</v>
      </c>
      <c r="B18" s="31" t="s">
        <v>28</v>
      </c>
      <c r="C18" s="32">
        <f t="shared" si="2"/>
        <v>1266921.4000000001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0"/>
        <v>0</v>
      </c>
      <c r="S18" s="29">
        <f t="shared" si="1"/>
        <v>1709525.49</v>
      </c>
    </row>
    <row r="19" spans="1:19" x14ac:dyDescent="0.2">
      <c r="A19" s="30">
        <v>56</v>
      </c>
      <c r="B19" s="31" t="s">
        <v>29</v>
      </c>
      <c r="C19" s="32">
        <f t="shared" si="2"/>
        <v>1266921.4000000001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0"/>
        <v>0</v>
      </c>
      <c r="S19" s="29">
        <f t="shared" si="1"/>
        <v>1709525.49</v>
      </c>
    </row>
    <row r="20" spans="1:19" x14ac:dyDescent="0.2">
      <c r="A20" s="30">
        <v>56</v>
      </c>
      <c r="B20" s="31" t="s">
        <v>30</v>
      </c>
      <c r="C20" s="32">
        <f t="shared" si="2"/>
        <v>1266921.4000000001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1"/>
      <c r="R20" s="35">
        <f t="shared" si="0"/>
        <v>0</v>
      </c>
      <c r="S20" s="29">
        <f t="shared" si="1"/>
        <v>1709525.49</v>
      </c>
    </row>
    <row r="21" spans="1:19" x14ac:dyDescent="0.2">
      <c r="A21" s="30">
        <v>56</v>
      </c>
      <c r="B21" s="31" t="s">
        <v>31</v>
      </c>
      <c r="C21" s="32">
        <f>C20+D20+E20</f>
        <v>1266921.4000000001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35">
        <f t="shared" si="0"/>
        <v>0</v>
      </c>
      <c r="S21" s="29">
        <f t="shared" si="1"/>
        <v>1709525.49</v>
      </c>
    </row>
    <row r="22" spans="1:19" x14ac:dyDescent="0.2">
      <c r="A22" s="30">
        <v>56</v>
      </c>
      <c r="B22" s="31" t="s">
        <v>32</v>
      </c>
      <c r="C22" s="32">
        <f>C21+D21+E21</f>
        <v>1266921.4000000001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0"/>
        <v>0</v>
      </c>
      <c r="S22" s="29">
        <f t="shared" si="1"/>
        <v>1709525.49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628740.6</v>
      </c>
      <c r="E24" s="51">
        <f>SUM(E11:E22)</f>
        <v>638180.80000000005</v>
      </c>
      <c r="F24" s="51">
        <f>SUM(F11:F22)</f>
        <v>0</v>
      </c>
      <c r="G24" s="51">
        <f t="shared" ref="G24:Q24" si="3">SUM(G11:G22)</f>
        <v>71499.97</v>
      </c>
      <c r="H24" s="51">
        <f t="shared" si="3"/>
        <v>0</v>
      </c>
      <c r="I24" s="51">
        <f t="shared" si="3"/>
        <v>138967.54999999999</v>
      </c>
      <c r="J24" s="51">
        <f t="shared" si="3"/>
        <v>106133.87</v>
      </c>
      <c r="K24" s="51">
        <f t="shared" si="3"/>
        <v>0</v>
      </c>
      <c r="L24" s="51">
        <f t="shared" si="3"/>
        <v>28940</v>
      </c>
      <c r="M24" s="51">
        <f t="shared" si="3"/>
        <v>21827.5</v>
      </c>
      <c r="N24" s="51">
        <f t="shared" si="3"/>
        <v>0</v>
      </c>
      <c r="O24" s="51">
        <f t="shared" si="3"/>
        <v>75235.199999999997</v>
      </c>
      <c r="P24" s="52"/>
      <c r="Q24" s="51">
        <f t="shared" si="3"/>
        <v>0</v>
      </c>
      <c r="R24" s="51"/>
      <c r="S24" s="21">
        <f>D24+E24+G24+H24+I24+J24+K24+L24+M24+N24+O24+P24+Q24+R24</f>
        <v>1709525.49</v>
      </c>
    </row>
    <row r="25" spans="1:19" ht="13.5" hidden="1" thickBot="1" x14ac:dyDescent="0.25">
      <c r="D25" s="51">
        <f>D24+I24</f>
        <v>767708.14999999991</v>
      </c>
      <c r="E25" s="51">
        <f>E24+J24</f>
        <v>744314.67</v>
      </c>
      <c r="F25" s="53" t="s">
        <v>34</v>
      </c>
      <c r="G25" s="54"/>
    </row>
    <row r="26" spans="1:19" ht="13.5" hidden="1" thickBot="1" x14ac:dyDescent="0.25">
      <c r="D26" s="100">
        <f>D25+E25</f>
        <v>1512022.8199999998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1562790.3199999998</v>
      </c>
      <c r="F27" s="53" t="s">
        <v>36</v>
      </c>
      <c r="G27" s="54"/>
    </row>
    <row r="28" spans="1:19" ht="13.5" hidden="1" thickBot="1" x14ac:dyDescent="0.25">
      <c r="D28" s="100">
        <f>E27+G24</f>
        <v>1634290.2899999998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3" t="s">
        <v>38</v>
      </c>
      <c r="D44" s="103"/>
      <c r="E44" s="103"/>
      <c r="H44" s="96" t="s">
        <v>39</v>
      </c>
      <c r="I44" s="96"/>
      <c r="J44" s="96"/>
      <c r="K44" s="96"/>
      <c r="N44" s="96" t="s">
        <v>40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theme="2" tint="-9.9978637043366805E-2"/>
  </sheetPr>
  <dimension ref="A6:T45"/>
  <sheetViews>
    <sheetView zoomScale="160" zoomScaleNormal="160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D14" sqref="D14:E14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9.8554687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1"/>
      <c r="B7" s="2"/>
      <c r="C7" s="98" t="s">
        <v>47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3"/>
    </row>
    <row r="8" spans="1:20" ht="42.75" thickBot="1" x14ac:dyDescent="0.25">
      <c r="A8" s="4" t="s">
        <v>1</v>
      </c>
      <c r="B8" s="5" t="s">
        <v>2</v>
      </c>
      <c r="C8" s="6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8" t="s">
        <v>15</v>
      </c>
      <c r="P8" s="8" t="s">
        <v>16</v>
      </c>
      <c r="Q8" s="9" t="s">
        <v>17</v>
      </c>
      <c r="R8" s="10" t="s">
        <v>18</v>
      </c>
      <c r="S8" s="10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>
        <v>92986.1</v>
      </c>
      <c r="E13" s="33">
        <v>97371.710000000021</v>
      </c>
      <c r="F13" s="33"/>
      <c r="G13" s="33">
        <v>17114</v>
      </c>
      <c r="H13" s="33"/>
      <c r="I13" s="33">
        <v>32181.5</v>
      </c>
      <c r="J13" s="33">
        <v>24392</v>
      </c>
      <c r="K13" s="33"/>
      <c r="L13" s="33">
        <v>13470</v>
      </c>
      <c r="M13" s="33">
        <v>4382</v>
      </c>
      <c r="N13" s="33"/>
      <c r="O13" s="33">
        <v>18017.2</v>
      </c>
      <c r="P13" s="36"/>
      <c r="Q13" s="36"/>
      <c r="R13" s="35">
        <f t="shared" ref="R13:R22" si="0">SUM(D13:O13)</f>
        <v>299914.51000000007</v>
      </c>
      <c r="S13" s="29">
        <f t="shared" ref="S13:S22" si="1">+S12+R13</f>
        <v>1709525.49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1266921.4000000001</v>
      </c>
      <c r="D14" s="59">
        <v>44037.159999999996</v>
      </c>
      <c r="E14" s="59">
        <v>41013.96</v>
      </c>
      <c r="F14" s="33"/>
      <c r="G14" s="33">
        <v>12054.400000000001</v>
      </c>
      <c r="H14" s="33"/>
      <c r="I14" s="33">
        <v>21775.1</v>
      </c>
      <c r="J14" s="33">
        <v>18344.699999999997</v>
      </c>
      <c r="K14" s="37"/>
      <c r="L14" s="33">
        <v>22332</v>
      </c>
      <c r="M14" s="33">
        <v>6298</v>
      </c>
      <c r="N14" s="33"/>
      <c r="O14" s="33">
        <v>12877</v>
      </c>
      <c r="P14" s="36"/>
      <c r="Q14" s="36"/>
      <c r="R14" s="35">
        <f t="shared" si="0"/>
        <v>178732.32</v>
      </c>
      <c r="S14" s="29">
        <f t="shared" si="1"/>
        <v>1888257.81</v>
      </c>
    </row>
    <row r="15" spans="1:20" x14ac:dyDescent="0.2">
      <c r="A15" s="30">
        <v>56</v>
      </c>
      <c r="B15" s="31" t="s">
        <v>25</v>
      </c>
      <c r="C15" s="32">
        <f t="shared" si="2"/>
        <v>1351972.52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0"/>
        <v>0</v>
      </c>
      <c r="S15" s="29">
        <f t="shared" si="1"/>
        <v>1888257.81</v>
      </c>
    </row>
    <row r="16" spans="1:20" x14ac:dyDescent="0.2">
      <c r="A16" s="30">
        <v>56</v>
      </c>
      <c r="B16" s="31" t="s">
        <v>26</v>
      </c>
      <c r="C16" s="32">
        <f t="shared" si="2"/>
        <v>1351972.52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0"/>
        <v>0</v>
      </c>
      <c r="S16" s="29">
        <f t="shared" si="1"/>
        <v>1888257.81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1351972.52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0"/>
        <v>0</v>
      </c>
      <c r="S17" s="29">
        <f t="shared" si="1"/>
        <v>1888257.81</v>
      </c>
    </row>
    <row r="18" spans="1:19" x14ac:dyDescent="0.2">
      <c r="A18" s="30">
        <v>56</v>
      </c>
      <c r="B18" s="31" t="s">
        <v>28</v>
      </c>
      <c r="C18" s="32">
        <f t="shared" si="2"/>
        <v>1351972.52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0"/>
        <v>0</v>
      </c>
      <c r="S18" s="29">
        <f t="shared" si="1"/>
        <v>1888257.81</v>
      </c>
    </row>
    <row r="19" spans="1:19" x14ac:dyDescent="0.2">
      <c r="A19" s="30">
        <v>56</v>
      </c>
      <c r="B19" s="31" t="s">
        <v>29</v>
      </c>
      <c r="C19" s="32">
        <f t="shared" si="2"/>
        <v>1351972.52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0"/>
        <v>0</v>
      </c>
      <c r="S19" s="29">
        <f t="shared" si="1"/>
        <v>1888257.81</v>
      </c>
    </row>
    <row r="20" spans="1:19" x14ac:dyDescent="0.2">
      <c r="A20" s="30">
        <v>56</v>
      </c>
      <c r="B20" s="31" t="s">
        <v>30</v>
      </c>
      <c r="C20" s="32">
        <f t="shared" si="2"/>
        <v>1351972.52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1"/>
      <c r="R20" s="35">
        <f t="shared" si="0"/>
        <v>0</v>
      </c>
      <c r="S20" s="29">
        <f t="shared" si="1"/>
        <v>1888257.81</v>
      </c>
    </row>
    <row r="21" spans="1:19" x14ac:dyDescent="0.2">
      <c r="A21" s="30">
        <v>56</v>
      </c>
      <c r="B21" s="31" t="s">
        <v>31</v>
      </c>
      <c r="C21" s="32">
        <f>C20+D20+E20</f>
        <v>1351972.52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35">
        <f t="shared" si="0"/>
        <v>0</v>
      </c>
      <c r="S21" s="29">
        <f t="shared" si="1"/>
        <v>1888257.81</v>
      </c>
    </row>
    <row r="22" spans="1:19" x14ac:dyDescent="0.2">
      <c r="A22" s="30">
        <v>56</v>
      </c>
      <c r="B22" s="31" t="s">
        <v>32</v>
      </c>
      <c r="C22" s="32">
        <f>C21+D21+E21</f>
        <v>1351972.52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0"/>
        <v>0</v>
      </c>
      <c r="S22" s="29">
        <f t="shared" si="1"/>
        <v>1888257.81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672777.76</v>
      </c>
      <c r="E24" s="51">
        <f>SUM(E11:E22)</f>
        <v>679194.76</v>
      </c>
      <c r="F24" s="51">
        <f>SUM(F11:F22)</f>
        <v>0</v>
      </c>
      <c r="G24" s="51">
        <f t="shared" ref="G24:Q24" si="3">SUM(G11:G22)</f>
        <v>83554.37</v>
      </c>
      <c r="H24" s="51">
        <f t="shared" si="3"/>
        <v>0</v>
      </c>
      <c r="I24" s="51">
        <f t="shared" si="3"/>
        <v>160742.65</v>
      </c>
      <c r="J24" s="51">
        <f t="shared" si="3"/>
        <v>124478.56999999999</v>
      </c>
      <c r="K24" s="51">
        <f t="shared" si="3"/>
        <v>0</v>
      </c>
      <c r="L24" s="51">
        <f t="shared" si="3"/>
        <v>51272</v>
      </c>
      <c r="M24" s="51">
        <f t="shared" si="3"/>
        <v>28125.5</v>
      </c>
      <c r="N24" s="51">
        <f t="shared" si="3"/>
        <v>0</v>
      </c>
      <c r="O24" s="51">
        <f t="shared" si="3"/>
        <v>88112.2</v>
      </c>
      <c r="P24" s="52"/>
      <c r="Q24" s="51">
        <f t="shared" si="3"/>
        <v>0</v>
      </c>
      <c r="R24" s="51"/>
      <c r="S24" s="21">
        <f>D24+E24+G24+H24+I24+J24+K24+L24+M24+N24+O24+P24+Q24+R24</f>
        <v>1888257.81</v>
      </c>
    </row>
    <row r="25" spans="1:19" ht="13.5" hidden="1" thickBot="1" x14ac:dyDescent="0.25">
      <c r="D25" s="51">
        <f>D24+I24</f>
        <v>833520.41</v>
      </c>
      <c r="E25" s="51">
        <f>E24+J24</f>
        <v>803673.33</v>
      </c>
      <c r="F25" s="53" t="s">
        <v>34</v>
      </c>
      <c r="G25" s="54"/>
    </row>
    <row r="26" spans="1:19" ht="13.5" hidden="1" thickBot="1" x14ac:dyDescent="0.25">
      <c r="D26" s="100">
        <f>D25+E25</f>
        <v>1637193.74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1716591.24</v>
      </c>
      <c r="F27" s="53" t="s">
        <v>36</v>
      </c>
      <c r="G27" s="54"/>
    </row>
    <row r="28" spans="1:19" ht="13.5" hidden="1" thickBot="1" x14ac:dyDescent="0.25">
      <c r="D28" s="100">
        <f>E27+G24</f>
        <v>1800145.6099999999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3" t="s">
        <v>38</v>
      </c>
      <c r="D44" s="103"/>
      <c r="E44" s="103"/>
      <c r="H44" s="96" t="s">
        <v>39</v>
      </c>
      <c r="I44" s="96"/>
      <c r="J44" s="96"/>
      <c r="K44" s="96"/>
      <c r="N44" s="96" t="s">
        <v>40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6:T46"/>
  <sheetViews>
    <sheetView zoomScale="160" zoomScaleNormal="160" workbookViewId="0">
      <pane xSplit="2" ySplit="9" topLeftCell="C35" activePane="bottomRight" state="frozen"/>
      <selection pane="topRight" activeCell="D1" sqref="D1"/>
      <selection pane="bottomLeft" activeCell="A4" sqref="A4"/>
      <selection pane="bottomRight" activeCell="G46" sqref="G46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9.8554687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1"/>
      <c r="B7" s="2"/>
      <c r="C7" s="98" t="s">
        <v>48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3"/>
    </row>
    <row r="8" spans="1:20" ht="42.75" thickBot="1" x14ac:dyDescent="0.25">
      <c r="A8" s="4" t="s">
        <v>1</v>
      </c>
      <c r="B8" s="5" t="s">
        <v>2</v>
      </c>
      <c r="C8" s="6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8" t="s">
        <v>15</v>
      </c>
      <c r="P8" s="8" t="s">
        <v>16</v>
      </c>
      <c r="Q8" s="9" t="s">
        <v>17</v>
      </c>
      <c r="R8" s="10" t="s">
        <v>18</v>
      </c>
      <c r="S8" s="10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>
        <v>92986.1</v>
      </c>
      <c r="E13" s="33">
        <v>97371.710000000021</v>
      </c>
      <c r="F13" s="33"/>
      <c r="G13" s="33">
        <v>17114</v>
      </c>
      <c r="H13" s="33"/>
      <c r="I13" s="33">
        <v>32181.5</v>
      </c>
      <c r="J13" s="33">
        <v>24392</v>
      </c>
      <c r="K13" s="33"/>
      <c r="L13" s="33">
        <v>13470</v>
      </c>
      <c r="M13" s="33">
        <v>4382</v>
      </c>
      <c r="N13" s="33"/>
      <c r="O13" s="33">
        <v>18017.2</v>
      </c>
      <c r="P13" s="36"/>
      <c r="Q13" s="36"/>
      <c r="R13" s="35">
        <f t="shared" ref="R13:R22" si="0">SUM(D13:O13)</f>
        <v>299914.51000000007</v>
      </c>
      <c r="S13" s="29">
        <f t="shared" ref="S13:S22" si="1">+S12+R13</f>
        <v>1709525.49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1266921.4000000001</v>
      </c>
      <c r="D14" s="33">
        <v>44037.159999999996</v>
      </c>
      <c r="E14" s="33">
        <v>41013.96</v>
      </c>
      <c r="F14" s="33"/>
      <c r="G14" s="33">
        <v>12054.400000000001</v>
      </c>
      <c r="H14" s="33"/>
      <c r="I14" s="33">
        <v>21775.1</v>
      </c>
      <c r="J14" s="33">
        <v>18344.699999999997</v>
      </c>
      <c r="K14" s="37"/>
      <c r="L14" s="33">
        <v>22332</v>
      </c>
      <c r="M14" s="33">
        <v>6298</v>
      </c>
      <c r="N14" s="33"/>
      <c r="O14" s="33">
        <v>12877</v>
      </c>
      <c r="P14" s="36"/>
      <c r="Q14" s="36"/>
      <c r="R14" s="35">
        <f t="shared" si="0"/>
        <v>178732.32</v>
      </c>
      <c r="S14" s="29">
        <f t="shared" si="1"/>
        <v>1888257.81</v>
      </c>
    </row>
    <row r="15" spans="1:20" x14ac:dyDescent="0.2">
      <c r="A15" s="30">
        <v>56</v>
      </c>
      <c r="B15" s="31" t="s">
        <v>25</v>
      </c>
      <c r="C15" s="32">
        <f t="shared" si="2"/>
        <v>1351972.52</v>
      </c>
      <c r="D15" s="33">
        <v>28123.200000000001</v>
      </c>
      <c r="E15" s="33">
        <v>19485.5</v>
      </c>
      <c r="F15" s="33"/>
      <c r="G15" s="33">
        <v>8819.6</v>
      </c>
      <c r="H15" s="33"/>
      <c r="I15" s="33">
        <v>16985</v>
      </c>
      <c r="J15" s="33">
        <v>12373.900000000001</v>
      </c>
      <c r="K15" s="37"/>
      <c r="L15" s="33">
        <v>2388</v>
      </c>
      <c r="M15" s="33">
        <v>6567</v>
      </c>
      <c r="N15" s="33"/>
      <c r="O15" s="33">
        <v>7987</v>
      </c>
      <c r="P15" s="36"/>
      <c r="Q15" s="36"/>
      <c r="R15" s="35">
        <f t="shared" si="0"/>
        <v>102729.19999999998</v>
      </c>
      <c r="S15" s="29">
        <f t="shared" si="1"/>
        <v>1990987.01</v>
      </c>
    </row>
    <row r="16" spans="1:20" x14ac:dyDescent="0.2">
      <c r="A16" s="30">
        <v>56</v>
      </c>
      <c r="B16" s="31" t="s">
        <v>26</v>
      </c>
      <c r="C16" s="32">
        <f t="shared" si="2"/>
        <v>1399581.22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0"/>
        <v>0</v>
      </c>
      <c r="S16" s="29">
        <f t="shared" si="1"/>
        <v>1990987.01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1399581.22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0"/>
        <v>0</v>
      </c>
      <c r="S17" s="29">
        <f t="shared" si="1"/>
        <v>1990987.01</v>
      </c>
    </row>
    <row r="18" spans="1:19" x14ac:dyDescent="0.2">
      <c r="A18" s="30">
        <v>56</v>
      </c>
      <c r="B18" s="31" t="s">
        <v>28</v>
      </c>
      <c r="C18" s="32">
        <f t="shared" si="2"/>
        <v>1399581.22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0"/>
        <v>0</v>
      </c>
      <c r="S18" s="29">
        <f t="shared" si="1"/>
        <v>1990987.01</v>
      </c>
    </row>
    <row r="19" spans="1:19" x14ac:dyDescent="0.2">
      <c r="A19" s="30">
        <v>56</v>
      </c>
      <c r="B19" s="31" t="s">
        <v>29</v>
      </c>
      <c r="C19" s="32">
        <f t="shared" si="2"/>
        <v>1399581.22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0"/>
        <v>0</v>
      </c>
      <c r="S19" s="29">
        <f t="shared" si="1"/>
        <v>1990987.01</v>
      </c>
    </row>
    <row r="20" spans="1:19" x14ac:dyDescent="0.2">
      <c r="A20" s="30">
        <v>56</v>
      </c>
      <c r="B20" s="31" t="s">
        <v>30</v>
      </c>
      <c r="C20" s="32">
        <f t="shared" si="2"/>
        <v>1399581.22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1"/>
      <c r="R20" s="35">
        <f t="shared" si="0"/>
        <v>0</v>
      </c>
      <c r="S20" s="29">
        <f t="shared" si="1"/>
        <v>1990987.01</v>
      </c>
    </row>
    <row r="21" spans="1:19" x14ac:dyDescent="0.2">
      <c r="A21" s="30">
        <v>56</v>
      </c>
      <c r="B21" s="31" t="s">
        <v>31</v>
      </c>
      <c r="C21" s="32">
        <f>C20+D20+E20</f>
        <v>1399581.22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35">
        <f t="shared" si="0"/>
        <v>0</v>
      </c>
      <c r="S21" s="29">
        <f t="shared" si="1"/>
        <v>1990987.01</v>
      </c>
    </row>
    <row r="22" spans="1:19" x14ac:dyDescent="0.2">
      <c r="A22" s="30">
        <v>56</v>
      </c>
      <c r="B22" s="31" t="s">
        <v>32</v>
      </c>
      <c r="C22" s="32">
        <f>C21+D21+E21</f>
        <v>1399581.22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0"/>
        <v>0</v>
      </c>
      <c r="S22" s="29">
        <f t="shared" si="1"/>
        <v>1990987.01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700900.96</v>
      </c>
      <c r="E24" s="51">
        <f>SUM(E11:E22)</f>
        <v>698680.26</v>
      </c>
      <c r="F24" s="51">
        <f>SUM(F11:F22)</f>
        <v>0</v>
      </c>
      <c r="G24" s="51">
        <f t="shared" ref="G24:Q24" si="3">SUM(G11:G22)</f>
        <v>92373.97</v>
      </c>
      <c r="H24" s="51">
        <f t="shared" si="3"/>
        <v>0</v>
      </c>
      <c r="I24" s="51">
        <f t="shared" si="3"/>
        <v>177727.65</v>
      </c>
      <c r="J24" s="51">
        <f t="shared" si="3"/>
        <v>136852.47</v>
      </c>
      <c r="K24" s="51">
        <f t="shared" si="3"/>
        <v>0</v>
      </c>
      <c r="L24" s="51">
        <f t="shared" si="3"/>
        <v>53660</v>
      </c>
      <c r="M24" s="51">
        <f t="shared" si="3"/>
        <v>34692.5</v>
      </c>
      <c r="N24" s="51">
        <f t="shared" si="3"/>
        <v>0</v>
      </c>
      <c r="O24" s="51">
        <f t="shared" si="3"/>
        <v>96099.199999999997</v>
      </c>
      <c r="P24" s="52"/>
      <c r="Q24" s="51">
        <f t="shared" si="3"/>
        <v>0</v>
      </c>
      <c r="R24" s="51"/>
      <c r="S24" s="21">
        <f>D24+E24+G24+H24+I24+J24+K24+L24+M24+N24+O24+P24+Q24+R24</f>
        <v>1990987.0099999998</v>
      </c>
    </row>
    <row r="25" spans="1:19" ht="13.5" hidden="1" thickBot="1" x14ac:dyDescent="0.25">
      <c r="D25" s="51">
        <f>D24+I24</f>
        <v>878628.61</v>
      </c>
      <c r="E25" s="51">
        <f>E24+J24</f>
        <v>835532.73</v>
      </c>
      <c r="F25" s="53" t="s">
        <v>34</v>
      </c>
      <c r="G25" s="54"/>
    </row>
    <row r="26" spans="1:19" ht="13.5" hidden="1" thickBot="1" x14ac:dyDescent="0.25">
      <c r="D26" s="100">
        <f>D25+E25</f>
        <v>1714161.3399999999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1802513.8399999999</v>
      </c>
      <c r="F27" s="53" t="s">
        <v>36</v>
      </c>
      <c r="G27" s="54"/>
    </row>
    <row r="28" spans="1:19" ht="13.5" hidden="1" thickBot="1" x14ac:dyDescent="0.25">
      <c r="D28" s="100">
        <f>E27+G24</f>
        <v>1894887.8099999998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3" t="s">
        <v>51</v>
      </c>
      <c r="D44" s="103"/>
      <c r="E44" s="103"/>
      <c r="H44" s="96" t="s">
        <v>39</v>
      </c>
      <c r="I44" s="96"/>
      <c r="J44" s="96"/>
      <c r="K44" s="96"/>
      <c r="N44" s="96" t="s">
        <v>40</v>
      </c>
      <c r="O44" s="96"/>
      <c r="P44" s="96"/>
      <c r="Q44" s="96"/>
    </row>
    <row r="45" spans="3:17" x14ac:dyDescent="0.2">
      <c r="C45" s="96" t="s">
        <v>50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  <row r="46" spans="3:17" x14ac:dyDescent="0.2">
      <c r="C46" s="96" t="s">
        <v>41</v>
      </c>
      <c r="D46" s="96"/>
      <c r="E46" s="96"/>
    </row>
  </sheetData>
  <mergeCells count="12">
    <mergeCell ref="C45:E45"/>
    <mergeCell ref="H45:K45"/>
    <mergeCell ref="N45:Q45"/>
    <mergeCell ref="C46:E46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6:T46"/>
  <sheetViews>
    <sheetView zoomScale="160" zoomScaleNormal="160" workbookViewId="0">
      <pane xSplit="2" ySplit="9" topLeftCell="C38" activePane="bottomRight" state="frozen"/>
      <selection pane="topRight" activeCell="D1" sqref="D1"/>
      <selection pane="bottomLeft" activeCell="A4" sqref="A4"/>
      <selection pane="bottomRight" activeCell="F45" sqref="F45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9.8554687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1"/>
      <c r="B7" s="2"/>
      <c r="C7" s="98" t="s">
        <v>49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3"/>
    </row>
    <row r="8" spans="1:20" ht="42.75" thickBot="1" x14ac:dyDescent="0.25">
      <c r="A8" s="4" t="s">
        <v>1</v>
      </c>
      <c r="B8" s="5" t="s">
        <v>2</v>
      </c>
      <c r="C8" s="6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8" t="s">
        <v>15</v>
      </c>
      <c r="P8" s="8" t="s">
        <v>16</v>
      </c>
      <c r="Q8" s="9" t="s">
        <v>17</v>
      </c>
      <c r="R8" s="10" t="s">
        <v>18</v>
      </c>
      <c r="S8" s="10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>
        <v>92986.1</v>
      </c>
      <c r="E13" s="33">
        <v>97371.710000000021</v>
      </c>
      <c r="F13" s="33"/>
      <c r="G13" s="33">
        <v>17114</v>
      </c>
      <c r="H13" s="33"/>
      <c r="I13" s="33">
        <v>32181.5</v>
      </c>
      <c r="J13" s="33">
        <v>24392</v>
      </c>
      <c r="K13" s="33"/>
      <c r="L13" s="33">
        <v>13470</v>
      </c>
      <c r="M13" s="33">
        <v>4382</v>
      </c>
      <c r="N13" s="33"/>
      <c r="O13" s="33">
        <v>18017.2</v>
      </c>
      <c r="P13" s="36"/>
      <c r="Q13" s="36"/>
      <c r="R13" s="35">
        <f t="shared" ref="R13:R22" si="0">SUM(D13:O13)</f>
        <v>299914.51000000007</v>
      </c>
      <c r="S13" s="29">
        <f t="shared" ref="S13:S22" si="1">+S12+R13</f>
        <v>1709525.49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1266921.4000000001</v>
      </c>
      <c r="D14" s="33">
        <v>44037.159999999996</v>
      </c>
      <c r="E14" s="33">
        <v>41013.96</v>
      </c>
      <c r="F14" s="33"/>
      <c r="G14" s="33">
        <v>12054.400000000001</v>
      </c>
      <c r="H14" s="33"/>
      <c r="I14" s="33">
        <v>21775.1</v>
      </c>
      <c r="J14" s="33">
        <v>18344.699999999997</v>
      </c>
      <c r="K14" s="37"/>
      <c r="L14" s="33">
        <v>22332</v>
      </c>
      <c r="M14" s="33">
        <v>6298</v>
      </c>
      <c r="N14" s="33"/>
      <c r="O14" s="33">
        <v>12877</v>
      </c>
      <c r="P14" s="36"/>
      <c r="Q14" s="36"/>
      <c r="R14" s="35">
        <f t="shared" si="0"/>
        <v>178732.32</v>
      </c>
      <c r="S14" s="29">
        <f t="shared" si="1"/>
        <v>1888257.81</v>
      </c>
    </row>
    <row r="15" spans="1:20" x14ac:dyDescent="0.2">
      <c r="A15" s="30">
        <v>56</v>
      </c>
      <c r="B15" s="31" t="s">
        <v>25</v>
      </c>
      <c r="C15" s="32">
        <f t="shared" si="2"/>
        <v>1351972.52</v>
      </c>
      <c r="D15" s="33">
        <v>28123.200000000001</v>
      </c>
      <c r="E15" s="33">
        <v>19485.5</v>
      </c>
      <c r="F15" s="33"/>
      <c r="G15" s="33">
        <v>8819.6</v>
      </c>
      <c r="H15" s="33"/>
      <c r="I15" s="33">
        <v>16985</v>
      </c>
      <c r="J15" s="33">
        <v>12373.900000000001</v>
      </c>
      <c r="K15" s="37"/>
      <c r="L15" s="33">
        <v>2388</v>
      </c>
      <c r="M15" s="33">
        <v>6567</v>
      </c>
      <c r="N15" s="33"/>
      <c r="O15" s="33">
        <v>7987</v>
      </c>
      <c r="P15" s="36"/>
      <c r="Q15" s="36"/>
      <c r="R15" s="35">
        <f t="shared" si="0"/>
        <v>102729.19999999998</v>
      </c>
      <c r="S15" s="29">
        <f t="shared" si="1"/>
        <v>1990987.01</v>
      </c>
    </row>
    <row r="16" spans="1:20" x14ac:dyDescent="0.2">
      <c r="A16" s="30">
        <v>56</v>
      </c>
      <c r="B16" s="31" t="s">
        <v>26</v>
      </c>
      <c r="C16" s="32">
        <f t="shared" si="2"/>
        <v>1399581.22</v>
      </c>
      <c r="D16" s="33">
        <v>19920.600000000002</v>
      </c>
      <c r="E16" s="33">
        <v>24319</v>
      </c>
      <c r="F16" s="33"/>
      <c r="G16" s="33">
        <v>5191.3</v>
      </c>
      <c r="H16" s="33"/>
      <c r="I16" s="33">
        <v>14585.5</v>
      </c>
      <c r="J16" s="33">
        <v>13434.400000000001</v>
      </c>
      <c r="K16" s="37"/>
      <c r="L16" s="33">
        <v>5694</v>
      </c>
      <c r="M16" s="33">
        <v>10746</v>
      </c>
      <c r="N16" s="33"/>
      <c r="O16" s="33">
        <v>10497.2</v>
      </c>
      <c r="P16" s="36"/>
      <c r="Q16" s="36"/>
      <c r="R16" s="35">
        <f t="shared" si="0"/>
        <v>104388.00000000001</v>
      </c>
      <c r="S16" s="29">
        <f t="shared" si="1"/>
        <v>2095375.01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1443820.82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0"/>
        <v>0</v>
      </c>
      <c r="S17" s="29">
        <f t="shared" si="1"/>
        <v>2095375.01</v>
      </c>
    </row>
    <row r="18" spans="1:19" x14ac:dyDescent="0.2">
      <c r="A18" s="30">
        <v>56</v>
      </c>
      <c r="B18" s="31" t="s">
        <v>28</v>
      </c>
      <c r="C18" s="32">
        <f t="shared" si="2"/>
        <v>1443820.82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0"/>
        <v>0</v>
      </c>
      <c r="S18" s="29">
        <f t="shared" si="1"/>
        <v>2095375.01</v>
      </c>
    </row>
    <row r="19" spans="1:19" x14ac:dyDescent="0.2">
      <c r="A19" s="30">
        <v>56</v>
      </c>
      <c r="B19" s="31" t="s">
        <v>29</v>
      </c>
      <c r="C19" s="32">
        <f t="shared" si="2"/>
        <v>1443820.82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0"/>
        <v>0</v>
      </c>
      <c r="S19" s="29">
        <f t="shared" si="1"/>
        <v>2095375.01</v>
      </c>
    </row>
    <row r="20" spans="1:19" x14ac:dyDescent="0.2">
      <c r="A20" s="30">
        <v>56</v>
      </c>
      <c r="B20" s="31" t="s">
        <v>30</v>
      </c>
      <c r="C20" s="32">
        <f t="shared" si="2"/>
        <v>1443820.82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1"/>
      <c r="R20" s="35">
        <f t="shared" si="0"/>
        <v>0</v>
      </c>
      <c r="S20" s="29">
        <f t="shared" si="1"/>
        <v>2095375.01</v>
      </c>
    </row>
    <row r="21" spans="1:19" x14ac:dyDescent="0.2">
      <c r="A21" s="30">
        <v>56</v>
      </c>
      <c r="B21" s="31" t="s">
        <v>31</v>
      </c>
      <c r="C21" s="32">
        <f>C20+D20+E20</f>
        <v>1443820.82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35">
        <f t="shared" si="0"/>
        <v>0</v>
      </c>
      <c r="S21" s="29">
        <f t="shared" si="1"/>
        <v>2095375.01</v>
      </c>
    </row>
    <row r="22" spans="1:19" x14ac:dyDescent="0.2">
      <c r="A22" s="30">
        <v>56</v>
      </c>
      <c r="B22" s="31" t="s">
        <v>32</v>
      </c>
      <c r="C22" s="32">
        <f>C21+D21+E21</f>
        <v>1443820.82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0"/>
        <v>0</v>
      </c>
      <c r="S22" s="29">
        <f t="shared" si="1"/>
        <v>2095375.01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720821.55999999994</v>
      </c>
      <c r="E24" s="51">
        <f>SUM(E11:E22)</f>
        <v>722999.26</v>
      </c>
      <c r="F24" s="51">
        <f>SUM(F11:F22)</f>
        <v>0</v>
      </c>
      <c r="G24" s="51">
        <f t="shared" ref="G24:Q24" si="3">SUM(G11:G22)</f>
        <v>97565.27</v>
      </c>
      <c r="H24" s="51">
        <f t="shared" si="3"/>
        <v>0</v>
      </c>
      <c r="I24" s="51">
        <f t="shared" si="3"/>
        <v>192313.15</v>
      </c>
      <c r="J24" s="51">
        <f t="shared" si="3"/>
        <v>150286.87</v>
      </c>
      <c r="K24" s="51">
        <f t="shared" si="3"/>
        <v>0</v>
      </c>
      <c r="L24" s="51">
        <f t="shared" si="3"/>
        <v>59354</v>
      </c>
      <c r="M24" s="51">
        <f t="shared" si="3"/>
        <v>45438.5</v>
      </c>
      <c r="N24" s="51">
        <f t="shared" si="3"/>
        <v>0</v>
      </c>
      <c r="O24" s="51">
        <f t="shared" si="3"/>
        <v>106596.4</v>
      </c>
      <c r="P24" s="52"/>
      <c r="Q24" s="51">
        <f t="shared" si="3"/>
        <v>0</v>
      </c>
      <c r="R24" s="51"/>
      <c r="S24" s="21">
        <f>D24+E24+G24+H24+I24+J24+K24+L24+M24+N24+O24+P24+Q24+R24</f>
        <v>2095375.0099999998</v>
      </c>
    </row>
    <row r="25" spans="1:19" ht="13.5" hidden="1" thickBot="1" x14ac:dyDescent="0.25">
      <c r="D25" s="51">
        <f>D24+I24</f>
        <v>913134.71</v>
      </c>
      <c r="E25" s="51">
        <f>E24+J24</f>
        <v>873286.13</v>
      </c>
      <c r="F25" s="53" t="s">
        <v>34</v>
      </c>
      <c r="G25" s="54"/>
    </row>
    <row r="26" spans="1:19" ht="13.5" hidden="1" thickBot="1" x14ac:dyDescent="0.25">
      <c r="D26" s="100">
        <f>D25+E25</f>
        <v>1786420.8399999999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1891213.3399999999</v>
      </c>
      <c r="F27" s="53" t="s">
        <v>36</v>
      </c>
      <c r="G27" s="54"/>
    </row>
    <row r="28" spans="1:19" ht="13.5" hidden="1" thickBot="1" x14ac:dyDescent="0.25">
      <c r="D28" s="100">
        <f>E27+G24</f>
        <v>1988778.6099999999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3" t="s">
        <v>51</v>
      </c>
      <c r="D44" s="103"/>
      <c r="E44" s="103"/>
      <c r="H44" s="96" t="s">
        <v>39</v>
      </c>
      <c r="I44" s="96"/>
      <c r="J44" s="96"/>
      <c r="K44" s="96"/>
      <c r="N44" s="96" t="s">
        <v>40</v>
      </c>
      <c r="O44" s="96"/>
      <c r="P44" s="96"/>
      <c r="Q44" s="96"/>
    </row>
    <row r="45" spans="3:17" x14ac:dyDescent="0.2">
      <c r="C45" s="96" t="s">
        <v>50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  <row r="46" spans="3:17" x14ac:dyDescent="0.2">
      <c r="C46" s="96" t="s">
        <v>41</v>
      </c>
      <c r="D46" s="96"/>
      <c r="E46" s="96"/>
    </row>
  </sheetData>
  <mergeCells count="12">
    <mergeCell ref="C45:E45"/>
    <mergeCell ref="H45:K45"/>
    <mergeCell ref="N45:Q45"/>
    <mergeCell ref="C46:E46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6:T45"/>
  <sheetViews>
    <sheetView zoomScale="160" zoomScaleNormal="160" workbookViewId="0">
      <pane xSplit="2" ySplit="9" topLeftCell="C15" activePane="bottomRight" state="frozen"/>
      <selection pane="topRight" activeCell="D1" sqref="D1"/>
      <selection pane="bottomLeft" activeCell="A4" sqref="A4"/>
      <selection pane="bottomRight" activeCell="C45" sqref="C45:E45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9.8554687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1"/>
      <c r="B7" s="2"/>
      <c r="C7" s="98" t="s">
        <v>52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3"/>
    </row>
    <row r="8" spans="1:20" ht="42.75" thickBot="1" x14ac:dyDescent="0.25">
      <c r="A8" s="4" t="s">
        <v>1</v>
      </c>
      <c r="B8" s="5" t="s">
        <v>2</v>
      </c>
      <c r="C8" s="6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8" t="s">
        <v>15</v>
      </c>
      <c r="P8" s="8" t="s">
        <v>16</v>
      </c>
      <c r="Q8" s="9" t="s">
        <v>17</v>
      </c>
      <c r="R8" s="10" t="s">
        <v>18</v>
      </c>
      <c r="S8" s="10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>
        <v>92986.1</v>
      </c>
      <c r="E13" s="33">
        <v>97371.710000000021</v>
      </c>
      <c r="F13" s="33"/>
      <c r="G13" s="33">
        <v>17114</v>
      </c>
      <c r="H13" s="33"/>
      <c r="I13" s="33">
        <v>32181.5</v>
      </c>
      <c r="J13" s="33">
        <v>24392</v>
      </c>
      <c r="K13" s="33"/>
      <c r="L13" s="33">
        <v>13470</v>
      </c>
      <c r="M13" s="33">
        <v>4382</v>
      </c>
      <c r="N13" s="33"/>
      <c r="O13" s="33">
        <v>18017.2</v>
      </c>
      <c r="P13" s="36"/>
      <c r="Q13" s="36"/>
      <c r="R13" s="35">
        <f t="shared" ref="R13:R22" si="0">SUM(D13:O13)</f>
        <v>299914.51000000007</v>
      </c>
      <c r="S13" s="29">
        <f t="shared" ref="S13:S22" si="1">+S12+R13</f>
        <v>1709525.49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1266921.4000000001</v>
      </c>
      <c r="D14" s="33">
        <v>41013.96</v>
      </c>
      <c r="E14" s="33">
        <v>44037.159999999996</v>
      </c>
      <c r="F14" s="33"/>
      <c r="G14" s="33">
        <v>12054.400000000001</v>
      </c>
      <c r="H14" s="33"/>
      <c r="I14" s="33">
        <v>21775.1</v>
      </c>
      <c r="J14" s="33">
        <v>18344.699999999997</v>
      </c>
      <c r="K14" s="37"/>
      <c r="L14" s="33">
        <v>22332</v>
      </c>
      <c r="M14" s="33">
        <v>6298</v>
      </c>
      <c r="N14" s="33"/>
      <c r="O14" s="33">
        <v>12877</v>
      </c>
      <c r="P14" s="36"/>
      <c r="Q14" s="36"/>
      <c r="R14" s="35">
        <f t="shared" si="0"/>
        <v>178732.32</v>
      </c>
      <c r="S14" s="29">
        <f t="shared" si="1"/>
        <v>1888257.81</v>
      </c>
    </row>
    <row r="15" spans="1:20" x14ac:dyDescent="0.2">
      <c r="A15" s="30">
        <v>56</v>
      </c>
      <c r="B15" s="31" t="s">
        <v>25</v>
      </c>
      <c r="C15" s="32">
        <f t="shared" si="2"/>
        <v>1351972.52</v>
      </c>
      <c r="D15" s="33">
        <v>28123.200000000001</v>
      </c>
      <c r="E15" s="33">
        <v>19485.5</v>
      </c>
      <c r="F15" s="33"/>
      <c r="G15" s="33">
        <v>8819.6</v>
      </c>
      <c r="H15" s="33"/>
      <c r="I15" s="33">
        <v>16985</v>
      </c>
      <c r="J15" s="33">
        <v>12373.900000000001</v>
      </c>
      <c r="K15" s="37"/>
      <c r="L15" s="33">
        <v>2388</v>
      </c>
      <c r="M15" s="33">
        <v>6567</v>
      </c>
      <c r="N15" s="33"/>
      <c r="O15" s="33">
        <v>7987</v>
      </c>
      <c r="P15" s="36"/>
      <c r="Q15" s="36"/>
      <c r="R15" s="35">
        <f t="shared" si="0"/>
        <v>102729.19999999998</v>
      </c>
      <c r="S15" s="29">
        <f t="shared" si="1"/>
        <v>1990987.01</v>
      </c>
    </row>
    <row r="16" spans="1:20" x14ac:dyDescent="0.2">
      <c r="A16" s="30">
        <v>56</v>
      </c>
      <c r="B16" s="31" t="s">
        <v>26</v>
      </c>
      <c r="C16" s="32">
        <f t="shared" si="2"/>
        <v>1399581.22</v>
      </c>
      <c r="D16" s="33">
        <v>19920.600000000002</v>
      </c>
      <c r="E16" s="33">
        <v>24319</v>
      </c>
      <c r="F16" s="33"/>
      <c r="G16" s="33">
        <v>5191.3</v>
      </c>
      <c r="H16" s="33"/>
      <c r="I16" s="33">
        <v>14585.5</v>
      </c>
      <c r="J16" s="33">
        <v>13434.400000000001</v>
      </c>
      <c r="K16" s="37"/>
      <c r="L16" s="33">
        <v>5694</v>
      </c>
      <c r="M16" s="33">
        <v>10746</v>
      </c>
      <c r="N16" s="33"/>
      <c r="O16" s="33">
        <v>10497.2</v>
      </c>
      <c r="P16" s="36"/>
      <c r="Q16" s="36"/>
      <c r="R16" s="35">
        <f t="shared" si="0"/>
        <v>104388.00000000001</v>
      </c>
      <c r="S16" s="29">
        <f t="shared" si="1"/>
        <v>2095375.01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1443820.82</v>
      </c>
      <c r="D17" s="33">
        <v>18229</v>
      </c>
      <c r="E17" s="33">
        <v>15089.5</v>
      </c>
      <c r="F17" s="33"/>
      <c r="G17" s="33">
        <v>5675</v>
      </c>
      <c r="H17" s="33"/>
      <c r="I17" s="33">
        <v>19827.5</v>
      </c>
      <c r="J17" s="33">
        <v>7476</v>
      </c>
      <c r="K17" s="37"/>
      <c r="L17" s="33">
        <v>17852.7</v>
      </c>
      <c r="M17" s="33">
        <v>3582</v>
      </c>
      <c r="N17" s="33"/>
      <c r="O17" s="33">
        <v>8313</v>
      </c>
      <c r="P17" s="36"/>
      <c r="Q17" s="36"/>
      <c r="R17" s="35">
        <f t="shared" si="0"/>
        <v>96044.7</v>
      </c>
      <c r="S17" s="29">
        <f t="shared" si="1"/>
        <v>2191419.71</v>
      </c>
    </row>
    <row r="18" spans="1:19" x14ac:dyDescent="0.2">
      <c r="A18" s="30">
        <v>56</v>
      </c>
      <c r="B18" s="31" t="s">
        <v>28</v>
      </c>
      <c r="C18" s="32">
        <f t="shared" si="2"/>
        <v>1477139.32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0"/>
        <v>0</v>
      </c>
      <c r="S18" s="29">
        <f t="shared" si="1"/>
        <v>2191419.71</v>
      </c>
    </row>
    <row r="19" spans="1:19" x14ac:dyDescent="0.2">
      <c r="A19" s="30">
        <v>56</v>
      </c>
      <c r="B19" s="31" t="s">
        <v>29</v>
      </c>
      <c r="C19" s="32">
        <f t="shared" si="2"/>
        <v>1477139.32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0"/>
        <v>0</v>
      </c>
      <c r="S19" s="29">
        <f t="shared" si="1"/>
        <v>2191419.71</v>
      </c>
    </row>
    <row r="20" spans="1:19" x14ac:dyDescent="0.2">
      <c r="A20" s="30">
        <v>56</v>
      </c>
      <c r="B20" s="31" t="s">
        <v>30</v>
      </c>
      <c r="C20" s="32">
        <f t="shared" si="2"/>
        <v>1477139.32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1"/>
      <c r="R20" s="35">
        <f t="shared" si="0"/>
        <v>0</v>
      </c>
      <c r="S20" s="29">
        <f t="shared" si="1"/>
        <v>2191419.71</v>
      </c>
    </row>
    <row r="21" spans="1:19" x14ac:dyDescent="0.2">
      <c r="A21" s="30">
        <v>56</v>
      </c>
      <c r="B21" s="31" t="s">
        <v>31</v>
      </c>
      <c r="C21" s="32">
        <f>C20+D20+E20</f>
        <v>1477139.32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35">
        <f t="shared" si="0"/>
        <v>0</v>
      </c>
      <c r="S21" s="29">
        <f t="shared" si="1"/>
        <v>2191419.71</v>
      </c>
    </row>
    <row r="22" spans="1:19" x14ac:dyDescent="0.2">
      <c r="A22" s="30">
        <v>56</v>
      </c>
      <c r="B22" s="31" t="s">
        <v>32</v>
      </c>
      <c r="C22" s="32">
        <f>C21+D21+E21</f>
        <v>1477139.32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0"/>
        <v>0</v>
      </c>
      <c r="S22" s="29">
        <f t="shared" si="1"/>
        <v>2191419.71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736027.35999999987</v>
      </c>
      <c r="E24" s="51">
        <f>SUM(E11:E22)</f>
        <v>741111.96000000008</v>
      </c>
      <c r="F24" s="51">
        <f>SUM(F11:F22)</f>
        <v>0</v>
      </c>
      <c r="G24" s="51">
        <f t="shared" ref="G24:Q24" si="3">SUM(G11:G22)</f>
        <v>103240.27</v>
      </c>
      <c r="H24" s="51">
        <f t="shared" si="3"/>
        <v>0</v>
      </c>
      <c r="I24" s="51">
        <f t="shared" si="3"/>
        <v>212140.65</v>
      </c>
      <c r="J24" s="51">
        <f t="shared" si="3"/>
        <v>157762.87</v>
      </c>
      <c r="K24" s="51">
        <f t="shared" si="3"/>
        <v>0</v>
      </c>
      <c r="L24" s="51">
        <f t="shared" si="3"/>
        <v>77206.7</v>
      </c>
      <c r="M24" s="51">
        <f t="shared" si="3"/>
        <v>49020.5</v>
      </c>
      <c r="N24" s="51">
        <f t="shared" si="3"/>
        <v>0</v>
      </c>
      <c r="O24" s="51">
        <f t="shared" si="3"/>
        <v>114909.4</v>
      </c>
      <c r="P24" s="52"/>
      <c r="Q24" s="51">
        <f t="shared" si="3"/>
        <v>0</v>
      </c>
      <c r="R24" s="51"/>
      <c r="S24" s="21">
        <f>D24+E24+G24+H24+I24+J24+K24+L24+M24+N24+O24+P24+Q24+R24</f>
        <v>2191419.71</v>
      </c>
    </row>
    <row r="25" spans="1:19" ht="13.5" hidden="1" thickBot="1" x14ac:dyDescent="0.25">
      <c r="D25" s="51">
        <f>D24+I24</f>
        <v>948168.00999999989</v>
      </c>
      <c r="E25" s="51">
        <f>E24+J24</f>
        <v>898874.83000000007</v>
      </c>
      <c r="F25" s="53" t="s">
        <v>34</v>
      </c>
      <c r="G25" s="54"/>
    </row>
    <row r="26" spans="1:19" ht="13.5" hidden="1" thickBot="1" x14ac:dyDescent="0.25">
      <c r="D26" s="100">
        <f>D25+E25</f>
        <v>1847042.8399999999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1973270.0399999998</v>
      </c>
      <c r="F27" s="53" t="s">
        <v>36</v>
      </c>
      <c r="G27" s="54"/>
    </row>
    <row r="28" spans="1:19" ht="13.5" hidden="1" thickBot="1" x14ac:dyDescent="0.25">
      <c r="D28" s="100">
        <f>E27+G24</f>
        <v>2076510.3099999998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96" t="s">
        <v>39</v>
      </c>
      <c r="I44" s="96"/>
      <c r="J44" s="96"/>
      <c r="K44" s="96"/>
      <c r="N44" s="96" t="s">
        <v>40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H45:K45"/>
    <mergeCell ref="N45:Q45"/>
    <mergeCell ref="C45:E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6:T45"/>
  <sheetViews>
    <sheetView zoomScale="136" zoomScaleNormal="136" workbookViewId="0">
      <pane xSplit="2" ySplit="9" topLeftCell="C13" activePane="bottomRight" state="frozen"/>
      <selection pane="topRight" activeCell="D1" sqref="D1"/>
      <selection pane="bottomLeft" activeCell="A4" sqref="A4"/>
      <selection pane="bottomRight" activeCell="F21" sqref="F21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9.8554687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1"/>
      <c r="B7" s="2"/>
      <c r="C7" s="98" t="s">
        <v>53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3"/>
    </row>
    <row r="8" spans="1:20" ht="42.75" thickBot="1" x14ac:dyDescent="0.25">
      <c r="A8" s="4" t="s">
        <v>1</v>
      </c>
      <c r="B8" s="5" t="s">
        <v>2</v>
      </c>
      <c r="C8" s="6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8" t="s">
        <v>15</v>
      </c>
      <c r="P8" s="8" t="s">
        <v>16</v>
      </c>
      <c r="Q8" s="9" t="s">
        <v>17</v>
      </c>
      <c r="R8" s="10" t="s">
        <v>18</v>
      </c>
      <c r="S8" s="10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>
        <v>92986.1</v>
      </c>
      <c r="E13" s="33">
        <v>97371.710000000021</v>
      </c>
      <c r="F13" s="33"/>
      <c r="G13" s="33">
        <v>17114</v>
      </c>
      <c r="H13" s="33"/>
      <c r="I13" s="33">
        <v>32181.5</v>
      </c>
      <c r="J13" s="33">
        <v>24392</v>
      </c>
      <c r="K13" s="33"/>
      <c r="L13" s="33">
        <v>13470</v>
      </c>
      <c r="M13" s="33">
        <v>4382</v>
      </c>
      <c r="N13" s="33"/>
      <c r="O13" s="33">
        <v>18017.2</v>
      </c>
      <c r="P13" s="36"/>
      <c r="Q13" s="36"/>
      <c r="R13" s="35">
        <f t="shared" ref="R13:R22" si="0">SUM(D13:O13)</f>
        <v>299914.51000000007</v>
      </c>
      <c r="S13" s="29">
        <f t="shared" ref="S13:S22" si="1">+S12+R13</f>
        <v>1709525.49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1266921.4000000001</v>
      </c>
      <c r="D14" s="33">
        <v>41013.96</v>
      </c>
      <c r="E14" s="33">
        <v>44037.159999999996</v>
      </c>
      <c r="F14" s="33"/>
      <c r="G14" s="33">
        <v>12054.400000000001</v>
      </c>
      <c r="H14" s="33"/>
      <c r="I14" s="33">
        <v>21775.1</v>
      </c>
      <c r="J14" s="33">
        <v>18344.699999999997</v>
      </c>
      <c r="K14" s="37"/>
      <c r="L14" s="33">
        <v>22332</v>
      </c>
      <c r="M14" s="33">
        <v>6298</v>
      </c>
      <c r="N14" s="33"/>
      <c r="O14" s="33">
        <v>12877</v>
      </c>
      <c r="P14" s="36"/>
      <c r="Q14" s="36"/>
      <c r="R14" s="35">
        <f t="shared" si="0"/>
        <v>178732.32</v>
      </c>
      <c r="S14" s="29">
        <f t="shared" si="1"/>
        <v>1888257.81</v>
      </c>
    </row>
    <row r="15" spans="1:20" x14ac:dyDescent="0.2">
      <c r="A15" s="30">
        <v>56</v>
      </c>
      <c r="B15" s="31" t="s">
        <v>25</v>
      </c>
      <c r="C15" s="32">
        <f t="shared" si="2"/>
        <v>1351972.52</v>
      </c>
      <c r="D15" s="33">
        <v>28123.200000000001</v>
      </c>
      <c r="E15" s="33">
        <v>19485.5</v>
      </c>
      <c r="F15" s="33"/>
      <c r="G15" s="33">
        <v>8819.6</v>
      </c>
      <c r="H15" s="33"/>
      <c r="I15" s="33">
        <v>16985</v>
      </c>
      <c r="J15" s="33">
        <v>12373.900000000001</v>
      </c>
      <c r="K15" s="37"/>
      <c r="L15" s="33">
        <v>2388</v>
      </c>
      <c r="M15" s="33">
        <v>6567</v>
      </c>
      <c r="N15" s="33"/>
      <c r="O15" s="33">
        <v>7987</v>
      </c>
      <c r="P15" s="36"/>
      <c r="Q15" s="36"/>
      <c r="R15" s="35">
        <f t="shared" si="0"/>
        <v>102729.19999999998</v>
      </c>
      <c r="S15" s="29">
        <f t="shared" si="1"/>
        <v>1990987.01</v>
      </c>
    </row>
    <row r="16" spans="1:20" x14ac:dyDescent="0.2">
      <c r="A16" s="30">
        <v>56</v>
      </c>
      <c r="B16" s="31" t="s">
        <v>26</v>
      </c>
      <c r="C16" s="32">
        <f t="shared" si="2"/>
        <v>1399581.22</v>
      </c>
      <c r="D16" s="33">
        <v>19920.600000000002</v>
      </c>
      <c r="E16" s="33">
        <v>24319</v>
      </c>
      <c r="F16" s="33"/>
      <c r="G16" s="33">
        <v>5191.3</v>
      </c>
      <c r="H16" s="33"/>
      <c r="I16" s="33">
        <v>14585.5</v>
      </c>
      <c r="J16" s="33">
        <v>13434.400000000001</v>
      </c>
      <c r="K16" s="37"/>
      <c r="L16" s="33">
        <v>5694</v>
      </c>
      <c r="M16" s="33">
        <v>10746</v>
      </c>
      <c r="N16" s="33"/>
      <c r="O16" s="33">
        <v>10497.2</v>
      </c>
      <c r="P16" s="36"/>
      <c r="Q16" s="36"/>
      <c r="R16" s="35">
        <f t="shared" si="0"/>
        <v>104388.00000000001</v>
      </c>
      <c r="S16" s="29">
        <f t="shared" si="1"/>
        <v>2095375.01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1443820.82</v>
      </c>
      <c r="D17" s="33">
        <v>18229</v>
      </c>
      <c r="E17" s="33">
        <v>15089.5</v>
      </c>
      <c r="F17" s="33"/>
      <c r="G17" s="33">
        <v>5675</v>
      </c>
      <c r="H17" s="33"/>
      <c r="I17" s="33">
        <v>19827.5</v>
      </c>
      <c r="J17" s="33">
        <v>7476</v>
      </c>
      <c r="K17" s="37"/>
      <c r="L17" s="33">
        <v>17852.7</v>
      </c>
      <c r="M17" s="33">
        <v>3582</v>
      </c>
      <c r="N17" s="33"/>
      <c r="O17" s="33">
        <v>8313</v>
      </c>
      <c r="P17" s="36"/>
      <c r="Q17" s="36"/>
      <c r="R17" s="35">
        <f t="shared" si="0"/>
        <v>96044.7</v>
      </c>
      <c r="S17" s="29">
        <f t="shared" si="1"/>
        <v>2191419.71</v>
      </c>
    </row>
    <row r="18" spans="1:19" x14ac:dyDescent="0.2">
      <c r="A18" s="30">
        <v>56</v>
      </c>
      <c r="B18" s="31" t="s">
        <v>28</v>
      </c>
      <c r="C18" s="32">
        <f t="shared" si="2"/>
        <v>1477139.32</v>
      </c>
      <c r="D18" s="33">
        <v>16926</v>
      </c>
      <c r="E18" s="33">
        <v>13624.5</v>
      </c>
      <c r="F18" s="33"/>
      <c r="G18" s="33">
        <v>4394</v>
      </c>
      <c r="H18" s="33"/>
      <c r="I18" s="33">
        <v>11665.5</v>
      </c>
      <c r="J18" s="33">
        <v>8609.2000000000007</v>
      </c>
      <c r="K18" s="37"/>
      <c r="L18" s="33">
        <v>8847</v>
      </c>
      <c r="M18" s="33">
        <v>5165</v>
      </c>
      <c r="N18" s="33"/>
      <c r="O18" s="33">
        <v>3586</v>
      </c>
      <c r="P18" s="36"/>
      <c r="Q18" s="36"/>
      <c r="R18" s="35">
        <f t="shared" si="0"/>
        <v>72817.2</v>
      </c>
      <c r="S18" s="29">
        <f t="shared" si="1"/>
        <v>2264236.91</v>
      </c>
    </row>
    <row r="19" spans="1:19" x14ac:dyDescent="0.2">
      <c r="A19" s="30">
        <v>56</v>
      </c>
      <c r="B19" s="31" t="s">
        <v>29</v>
      </c>
      <c r="C19" s="32">
        <f t="shared" si="2"/>
        <v>1507689.82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0"/>
        <v>0</v>
      </c>
      <c r="S19" s="29">
        <f t="shared" si="1"/>
        <v>2264236.91</v>
      </c>
    </row>
    <row r="20" spans="1:19" x14ac:dyDescent="0.2">
      <c r="A20" s="30">
        <v>56</v>
      </c>
      <c r="B20" s="31" t="s">
        <v>30</v>
      </c>
      <c r="C20" s="32">
        <f t="shared" si="2"/>
        <v>1507689.82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1"/>
      <c r="R20" s="35">
        <f t="shared" si="0"/>
        <v>0</v>
      </c>
      <c r="S20" s="29">
        <f t="shared" si="1"/>
        <v>2264236.91</v>
      </c>
    </row>
    <row r="21" spans="1:19" x14ac:dyDescent="0.2">
      <c r="A21" s="30">
        <v>56</v>
      </c>
      <c r="B21" s="31" t="s">
        <v>31</v>
      </c>
      <c r="C21" s="32">
        <f>C20+D20+E20</f>
        <v>1507689.82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35">
        <f t="shared" si="0"/>
        <v>0</v>
      </c>
      <c r="S21" s="29">
        <f t="shared" si="1"/>
        <v>2264236.91</v>
      </c>
    </row>
    <row r="22" spans="1:19" x14ac:dyDescent="0.2">
      <c r="A22" s="30">
        <v>56</v>
      </c>
      <c r="B22" s="31" t="s">
        <v>32</v>
      </c>
      <c r="C22" s="32">
        <f>C21+D21+E21</f>
        <v>1507689.82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0"/>
        <v>0</v>
      </c>
      <c r="S22" s="29">
        <f t="shared" si="1"/>
        <v>2264236.91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752953.35999999987</v>
      </c>
      <c r="E24" s="51">
        <f>SUM(E11:E22)</f>
        <v>754736.46000000008</v>
      </c>
      <c r="F24" s="51">
        <f>SUM(F11:F22)</f>
        <v>0</v>
      </c>
      <c r="G24" s="51">
        <f t="shared" ref="G24:Q24" si="3">SUM(G11:G22)</f>
        <v>107634.27</v>
      </c>
      <c r="H24" s="51">
        <f t="shared" si="3"/>
        <v>0</v>
      </c>
      <c r="I24" s="51">
        <f t="shared" si="3"/>
        <v>223806.15</v>
      </c>
      <c r="J24" s="51">
        <f t="shared" si="3"/>
        <v>166372.07</v>
      </c>
      <c r="K24" s="51">
        <f t="shared" si="3"/>
        <v>0</v>
      </c>
      <c r="L24" s="51">
        <f t="shared" si="3"/>
        <v>86053.7</v>
      </c>
      <c r="M24" s="51">
        <f t="shared" si="3"/>
        <v>54185.5</v>
      </c>
      <c r="N24" s="51">
        <f t="shared" si="3"/>
        <v>0</v>
      </c>
      <c r="O24" s="51">
        <f t="shared" si="3"/>
        <v>118495.4</v>
      </c>
      <c r="P24" s="52"/>
      <c r="Q24" s="51">
        <f t="shared" si="3"/>
        <v>0</v>
      </c>
      <c r="R24" s="51"/>
      <c r="S24" s="21">
        <f>D24+E24+G24+H24+I24+J24+K24+L24+M24+N24+O24+P24+Q24+R24</f>
        <v>2264236.9099999997</v>
      </c>
    </row>
    <row r="25" spans="1:19" ht="13.5" hidden="1" thickBot="1" x14ac:dyDescent="0.25">
      <c r="D25" s="51">
        <f>D24+I24</f>
        <v>976759.50999999989</v>
      </c>
      <c r="E25" s="51">
        <f>E24+J24</f>
        <v>921108.53</v>
      </c>
      <c r="F25" s="53" t="s">
        <v>34</v>
      </c>
      <c r="G25" s="54"/>
    </row>
    <row r="26" spans="1:19" ht="13.5" hidden="1" thickBot="1" x14ac:dyDescent="0.25">
      <c r="D26" s="100">
        <f>D25+E25</f>
        <v>1897868.04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2038107.24</v>
      </c>
      <c r="F27" s="53" t="s">
        <v>36</v>
      </c>
      <c r="G27" s="54"/>
    </row>
    <row r="28" spans="1:19" ht="13.5" hidden="1" thickBot="1" x14ac:dyDescent="0.25">
      <c r="D28" s="100">
        <f>E27+G24</f>
        <v>2145741.5099999998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96" t="s">
        <v>39</v>
      </c>
      <c r="I44" s="96"/>
      <c r="J44" s="96"/>
      <c r="K44" s="96"/>
      <c r="N44" s="96" t="s">
        <v>40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H45:K45"/>
    <mergeCell ref="N45:Q45"/>
    <mergeCell ref="C45:E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6:T45"/>
  <sheetViews>
    <sheetView zoomScale="130" zoomScaleNormal="130" workbookViewId="0">
      <pane xSplit="2" ySplit="9" topLeftCell="C16" activePane="bottomRight" state="frozen"/>
      <selection pane="topRight" activeCell="D1" sqref="D1"/>
      <selection pane="bottomLeft" activeCell="A4" sqref="A4"/>
      <selection pane="bottomRight" activeCell="C7" sqref="C7:R7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2.8554687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56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>
        <v>92986.1</v>
      </c>
      <c r="E13" s="33">
        <v>97371.710000000021</v>
      </c>
      <c r="F13" s="33"/>
      <c r="G13" s="33">
        <v>17114</v>
      </c>
      <c r="H13" s="33"/>
      <c r="I13" s="33">
        <v>32181.5</v>
      </c>
      <c r="J13" s="33">
        <v>24392</v>
      </c>
      <c r="K13" s="33"/>
      <c r="L13" s="33">
        <v>13470</v>
      </c>
      <c r="M13" s="33">
        <v>4382</v>
      </c>
      <c r="N13" s="33"/>
      <c r="O13" s="33">
        <v>18017.2</v>
      </c>
      <c r="P13" s="36"/>
      <c r="Q13" s="36"/>
      <c r="R13" s="35">
        <f t="shared" ref="R13:R22" si="0">SUM(D13:O13)</f>
        <v>299914.51000000007</v>
      </c>
      <c r="S13" s="29">
        <f t="shared" ref="S13:S22" si="1">+S12+R13</f>
        <v>1709525.49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1266921.4000000001</v>
      </c>
      <c r="D14" s="33">
        <v>41013.96</v>
      </c>
      <c r="E14" s="33">
        <v>44037.159999999996</v>
      </c>
      <c r="F14" s="33"/>
      <c r="G14" s="33">
        <v>12054.400000000001</v>
      </c>
      <c r="H14" s="33"/>
      <c r="I14" s="33">
        <v>21775.1</v>
      </c>
      <c r="J14" s="33">
        <v>18344.699999999997</v>
      </c>
      <c r="K14" s="37"/>
      <c r="L14" s="33">
        <v>22332</v>
      </c>
      <c r="M14" s="33">
        <v>6298</v>
      </c>
      <c r="N14" s="33"/>
      <c r="O14" s="33">
        <v>12877</v>
      </c>
      <c r="P14" s="36"/>
      <c r="Q14" s="36"/>
      <c r="R14" s="35">
        <f t="shared" si="0"/>
        <v>178732.32</v>
      </c>
      <c r="S14" s="29">
        <f t="shared" si="1"/>
        <v>1888257.81</v>
      </c>
    </row>
    <row r="15" spans="1:20" x14ac:dyDescent="0.2">
      <c r="A15" s="30">
        <v>56</v>
      </c>
      <c r="B15" s="31" t="s">
        <v>25</v>
      </c>
      <c r="C15" s="32">
        <f t="shared" si="2"/>
        <v>1351972.52</v>
      </c>
      <c r="D15" s="33">
        <v>28123.200000000001</v>
      </c>
      <c r="E15" s="33">
        <v>19485.5</v>
      </c>
      <c r="F15" s="33"/>
      <c r="G15" s="33">
        <v>8819.6</v>
      </c>
      <c r="H15" s="33"/>
      <c r="I15" s="33">
        <v>16985</v>
      </c>
      <c r="J15" s="33">
        <v>12373.900000000001</v>
      </c>
      <c r="K15" s="37"/>
      <c r="L15" s="33">
        <v>2388</v>
      </c>
      <c r="M15" s="33">
        <v>6567</v>
      </c>
      <c r="N15" s="33"/>
      <c r="O15" s="33">
        <v>7987</v>
      </c>
      <c r="P15" s="36"/>
      <c r="Q15" s="36"/>
      <c r="R15" s="35">
        <f t="shared" si="0"/>
        <v>102729.19999999998</v>
      </c>
      <c r="S15" s="29">
        <f t="shared" si="1"/>
        <v>1990987.01</v>
      </c>
    </row>
    <row r="16" spans="1:20" x14ac:dyDescent="0.2">
      <c r="A16" s="30">
        <v>56</v>
      </c>
      <c r="B16" s="31" t="s">
        <v>26</v>
      </c>
      <c r="C16" s="32">
        <f t="shared" si="2"/>
        <v>1399581.22</v>
      </c>
      <c r="D16" s="33">
        <v>19920.600000000002</v>
      </c>
      <c r="E16" s="33">
        <v>24319</v>
      </c>
      <c r="F16" s="33"/>
      <c r="G16" s="33">
        <v>5191.3</v>
      </c>
      <c r="H16" s="33"/>
      <c r="I16" s="33">
        <v>14585.5</v>
      </c>
      <c r="J16" s="33">
        <v>13434.400000000001</v>
      </c>
      <c r="K16" s="37"/>
      <c r="L16" s="33">
        <v>5694</v>
      </c>
      <c r="M16" s="33">
        <v>10746</v>
      </c>
      <c r="N16" s="33"/>
      <c r="O16" s="33">
        <v>10497.2</v>
      </c>
      <c r="P16" s="36"/>
      <c r="Q16" s="36"/>
      <c r="R16" s="35">
        <f t="shared" si="0"/>
        <v>104388.00000000001</v>
      </c>
      <c r="S16" s="29">
        <f t="shared" si="1"/>
        <v>2095375.01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1443820.82</v>
      </c>
      <c r="D17" s="33">
        <v>18229</v>
      </c>
      <c r="E17" s="33">
        <v>15089.5</v>
      </c>
      <c r="F17" s="33"/>
      <c r="G17" s="33">
        <v>5675</v>
      </c>
      <c r="H17" s="33"/>
      <c r="I17" s="33">
        <v>19827.5</v>
      </c>
      <c r="J17" s="33">
        <v>7476</v>
      </c>
      <c r="K17" s="37"/>
      <c r="L17" s="33">
        <v>17852.7</v>
      </c>
      <c r="M17" s="33">
        <v>3582</v>
      </c>
      <c r="N17" s="33"/>
      <c r="O17" s="33">
        <v>8313</v>
      </c>
      <c r="P17" s="36"/>
      <c r="Q17" s="36"/>
      <c r="R17" s="35">
        <f t="shared" si="0"/>
        <v>96044.7</v>
      </c>
      <c r="S17" s="29">
        <f t="shared" si="1"/>
        <v>2191419.71</v>
      </c>
    </row>
    <row r="18" spans="1:19" x14ac:dyDescent="0.2">
      <c r="A18" s="30">
        <v>56</v>
      </c>
      <c r="B18" s="31" t="s">
        <v>28</v>
      </c>
      <c r="C18" s="32">
        <f t="shared" si="2"/>
        <v>1477139.32</v>
      </c>
      <c r="D18" s="33">
        <v>16926</v>
      </c>
      <c r="E18" s="33">
        <v>13624.5</v>
      </c>
      <c r="F18" s="33"/>
      <c r="G18" s="33">
        <v>4394</v>
      </c>
      <c r="H18" s="33"/>
      <c r="I18" s="33">
        <v>11665.5</v>
      </c>
      <c r="J18" s="33">
        <v>8609.2000000000007</v>
      </c>
      <c r="K18" s="37"/>
      <c r="L18" s="33">
        <v>8847</v>
      </c>
      <c r="M18" s="33">
        <v>5165</v>
      </c>
      <c r="N18" s="33"/>
      <c r="O18" s="33">
        <v>3586</v>
      </c>
      <c r="P18" s="36"/>
      <c r="Q18" s="36"/>
      <c r="R18" s="35">
        <f t="shared" si="0"/>
        <v>72817.2</v>
      </c>
      <c r="S18" s="29">
        <f t="shared" si="1"/>
        <v>2264236.91</v>
      </c>
    </row>
    <row r="19" spans="1:19" x14ac:dyDescent="0.2">
      <c r="A19" s="30">
        <v>56</v>
      </c>
      <c r="B19" s="31" t="s">
        <v>29</v>
      </c>
      <c r="C19" s="32">
        <f t="shared" si="2"/>
        <v>1507689.82</v>
      </c>
      <c r="D19" s="39">
        <v>10539.94</v>
      </c>
      <c r="E19" s="39">
        <v>12328.17</v>
      </c>
      <c r="F19" s="39"/>
      <c r="G19" s="39">
        <v>5845.5</v>
      </c>
      <c r="H19" s="39"/>
      <c r="I19" s="33">
        <v>17600</v>
      </c>
      <c r="J19" s="33">
        <v>4512</v>
      </c>
      <c r="K19" s="33"/>
      <c r="L19" s="33">
        <v>17910</v>
      </c>
      <c r="M19" s="33">
        <v>14328</v>
      </c>
      <c r="N19" s="33"/>
      <c r="O19" s="33">
        <v>8639</v>
      </c>
      <c r="P19" s="36"/>
      <c r="Q19" s="36"/>
      <c r="R19" s="35">
        <f t="shared" si="0"/>
        <v>91702.61</v>
      </c>
      <c r="S19" s="29">
        <f t="shared" si="1"/>
        <v>2355939.52</v>
      </c>
    </row>
    <row r="20" spans="1:19" x14ac:dyDescent="0.2">
      <c r="A20" s="30">
        <v>56</v>
      </c>
      <c r="B20" s="31" t="s">
        <v>30</v>
      </c>
      <c r="C20" s="32">
        <f t="shared" si="2"/>
        <v>1530557.93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1"/>
      <c r="R20" s="35">
        <f t="shared" si="0"/>
        <v>0</v>
      </c>
      <c r="S20" s="29">
        <f t="shared" si="1"/>
        <v>2355939.52</v>
      </c>
    </row>
    <row r="21" spans="1:19" x14ac:dyDescent="0.2">
      <c r="A21" s="30">
        <v>56</v>
      </c>
      <c r="B21" s="31" t="s">
        <v>31</v>
      </c>
      <c r="C21" s="32">
        <f>C20+D20+E20</f>
        <v>1530557.93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35">
        <f t="shared" si="0"/>
        <v>0</v>
      </c>
      <c r="S21" s="29">
        <f t="shared" si="1"/>
        <v>2355939.52</v>
      </c>
    </row>
    <row r="22" spans="1:19" x14ac:dyDescent="0.2">
      <c r="A22" s="30">
        <v>56</v>
      </c>
      <c r="B22" s="31" t="s">
        <v>32</v>
      </c>
      <c r="C22" s="32">
        <f>C21+D21+E21</f>
        <v>1530557.93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0"/>
        <v>0</v>
      </c>
      <c r="S22" s="29">
        <f t="shared" si="1"/>
        <v>2355939.52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763493.29999999981</v>
      </c>
      <c r="E24" s="51">
        <f>SUM(E11:E22)</f>
        <v>767064.63000000012</v>
      </c>
      <c r="F24" s="51">
        <f>SUM(F11:F22)</f>
        <v>0</v>
      </c>
      <c r="G24" s="51">
        <f t="shared" ref="G24:Q24" si="3">SUM(G11:G22)</f>
        <v>113479.77</v>
      </c>
      <c r="H24" s="51">
        <f t="shared" si="3"/>
        <v>0</v>
      </c>
      <c r="I24" s="51">
        <f t="shared" si="3"/>
        <v>241406.15</v>
      </c>
      <c r="J24" s="51">
        <f t="shared" si="3"/>
        <v>170884.07</v>
      </c>
      <c r="K24" s="51">
        <f t="shared" si="3"/>
        <v>0</v>
      </c>
      <c r="L24" s="51">
        <f t="shared" si="3"/>
        <v>103963.7</v>
      </c>
      <c r="M24" s="51">
        <f t="shared" si="3"/>
        <v>68513.5</v>
      </c>
      <c r="N24" s="51">
        <f t="shared" si="3"/>
        <v>0</v>
      </c>
      <c r="O24" s="51">
        <f t="shared" si="3"/>
        <v>127134.39999999999</v>
      </c>
      <c r="P24" s="52"/>
      <c r="Q24" s="51">
        <f t="shared" si="3"/>
        <v>0</v>
      </c>
      <c r="R24" s="51"/>
      <c r="S24" s="21">
        <f>D24+E24+G24+H24+I24+J24+K24+L24+M24+N24+O24+P24+Q24+R24</f>
        <v>2355939.52</v>
      </c>
    </row>
    <row r="25" spans="1:19" ht="13.5" hidden="1" thickBot="1" x14ac:dyDescent="0.25">
      <c r="D25" s="51">
        <f>D24+I24</f>
        <v>1004899.4499999998</v>
      </c>
      <c r="E25" s="51">
        <f>E24+J24</f>
        <v>937948.70000000019</v>
      </c>
      <c r="F25" s="53" t="s">
        <v>34</v>
      </c>
      <c r="G25" s="54"/>
    </row>
    <row r="26" spans="1:19" ht="13.5" hidden="1" thickBot="1" x14ac:dyDescent="0.25">
      <c r="D26" s="100">
        <f>D25+E25</f>
        <v>1942848.15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2115325.3499999996</v>
      </c>
      <c r="F27" s="53" t="s">
        <v>36</v>
      </c>
      <c r="G27" s="54"/>
    </row>
    <row r="28" spans="1:19" ht="13.5" hidden="1" thickBot="1" x14ac:dyDescent="0.25">
      <c r="D28" s="100">
        <f>E27+G24</f>
        <v>2228805.1199999996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6:T45"/>
  <sheetViews>
    <sheetView zoomScale="130" zoomScaleNormal="130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P31" sqref="P31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57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>
        <v>92986.1</v>
      </c>
      <c r="E13" s="33">
        <v>97371.710000000021</v>
      </c>
      <c r="F13" s="33"/>
      <c r="G13" s="33">
        <v>17114</v>
      </c>
      <c r="H13" s="33"/>
      <c r="I13" s="33">
        <v>32181.5</v>
      </c>
      <c r="J13" s="33">
        <v>24392</v>
      </c>
      <c r="K13" s="33"/>
      <c r="L13" s="33">
        <v>13470</v>
      </c>
      <c r="M13" s="33">
        <v>4382</v>
      </c>
      <c r="N13" s="33"/>
      <c r="O13" s="33">
        <v>18017.2</v>
      </c>
      <c r="P13" s="36"/>
      <c r="Q13" s="36"/>
      <c r="R13" s="35">
        <f t="shared" ref="R13:R22" si="0">SUM(D13:O13)</f>
        <v>299914.51000000007</v>
      </c>
      <c r="S13" s="29">
        <f t="shared" ref="S13:S22" si="1">+S12+R13</f>
        <v>1709525.49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1266921.4000000001</v>
      </c>
      <c r="D14" s="33">
        <v>41013.96</v>
      </c>
      <c r="E14" s="33">
        <v>44037.159999999996</v>
      </c>
      <c r="F14" s="33"/>
      <c r="G14" s="33">
        <v>12054.400000000001</v>
      </c>
      <c r="H14" s="33"/>
      <c r="I14" s="33">
        <v>21775.1</v>
      </c>
      <c r="J14" s="33">
        <v>18344.699999999997</v>
      </c>
      <c r="K14" s="37"/>
      <c r="L14" s="33">
        <v>22332</v>
      </c>
      <c r="M14" s="33">
        <v>6298</v>
      </c>
      <c r="N14" s="33"/>
      <c r="O14" s="33">
        <v>12877</v>
      </c>
      <c r="P14" s="36"/>
      <c r="Q14" s="36"/>
      <c r="R14" s="35">
        <f t="shared" si="0"/>
        <v>178732.32</v>
      </c>
      <c r="S14" s="29">
        <f t="shared" si="1"/>
        <v>1888257.81</v>
      </c>
    </row>
    <row r="15" spans="1:20" x14ac:dyDescent="0.2">
      <c r="A15" s="30">
        <v>56</v>
      </c>
      <c r="B15" s="31" t="s">
        <v>25</v>
      </c>
      <c r="C15" s="32">
        <f t="shared" si="2"/>
        <v>1351972.52</v>
      </c>
      <c r="D15" s="33">
        <v>28123.200000000001</v>
      </c>
      <c r="E15" s="33">
        <v>19485.5</v>
      </c>
      <c r="F15" s="33"/>
      <c r="G15" s="33">
        <v>8819.6</v>
      </c>
      <c r="H15" s="33"/>
      <c r="I15" s="33">
        <v>16985</v>
      </c>
      <c r="J15" s="33">
        <v>12373.900000000001</v>
      </c>
      <c r="K15" s="37"/>
      <c r="L15" s="33">
        <v>2388</v>
      </c>
      <c r="M15" s="33">
        <v>6567</v>
      </c>
      <c r="N15" s="33"/>
      <c r="O15" s="33">
        <v>7987</v>
      </c>
      <c r="P15" s="36"/>
      <c r="Q15" s="36"/>
      <c r="R15" s="35">
        <f t="shared" si="0"/>
        <v>102729.19999999998</v>
      </c>
      <c r="S15" s="29">
        <f t="shared" si="1"/>
        <v>1990987.01</v>
      </c>
    </row>
    <row r="16" spans="1:20" x14ac:dyDescent="0.2">
      <c r="A16" s="30">
        <v>56</v>
      </c>
      <c r="B16" s="31" t="s">
        <v>26</v>
      </c>
      <c r="C16" s="32">
        <f t="shared" si="2"/>
        <v>1399581.22</v>
      </c>
      <c r="D16" s="33">
        <v>19920.600000000002</v>
      </c>
      <c r="E16" s="33">
        <v>24319</v>
      </c>
      <c r="F16" s="33"/>
      <c r="G16" s="33">
        <v>5191.3</v>
      </c>
      <c r="H16" s="33"/>
      <c r="I16" s="33">
        <v>14585.5</v>
      </c>
      <c r="J16" s="33">
        <v>13434.400000000001</v>
      </c>
      <c r="K16" s="37"/>
      <c r="L16" s="33">
        <v>5694</v>
      </c>
      <c r="M16" s="33">
        <v>10746</v>
      </c>
      <c r="N16" s="33"/>
      <c r="O16" s="33">
        <v>10497.2</v>
      </c>
      <c r="P16" s="36"/>
      <c r="Q16" s="36"/>
      <c r="R16" s="35">
        <f t="shared" si="0"/>
        <v>104388.00000000001</v>
      </c>
      <c r="S16" s="29">
        <f t="shared" si="1"/>
        <v>2095375.01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1443820.82</v>
      </c>
      <c r="D17" s="33">
        <v>18229</v>
      </c>
      <c r="E17" s="33">
        <v>15089.5</v>
      </c>
      <c r="F17" s="33"/>
      <c r="G17" s="33">
        <v>5675</v>
      </c>
      <c r="H17" s="33"/>
      <c r="I17" s="33">
        <v>19827.5</v>
      </c>
      <c r="J17" s="33">
        <v>7476</v>
      </c>
      <c r="K17" s="37"/>
      <c r="L17" s="33">
        <v>17852.7</v>
      </c>
      <c r="M17" s="33">
        <v>3582</v>
      </c>
      <c r="N17" s="33"/>
      <c r="O17" s="33">
        <v>8313</v>
      </c>
      <c r="P17" s="36"/>
      <c r="Q17" s="36"/>
      <c r="R17" s="35">
        <f t="shared" si="0"/>
        <v>96044.7</v>
      </c>
      <c r="S17" s="29">
        <f t="shared" si="1"/>
        <v>2191419.71</v>
      </c>
    </row>
    <row r="18" spans="1:19" x14ac:dyDescent="0.2">
      <c r="A18" s="30">
        <v>56</v>
      </c>
      <c r="B18" s="31" t="s">
        <v>28</v>
      </c>
      <c r="C18" s="32">
        <f t="shared" si="2"/>
        <v>1477139.32</v>
      </c>
      <c r="D18" s="33">
        <v>16926</v>
      </c>
      <c r="E18" s="33">
        <v>13624.5</v>
      </c>
      <c r="F18" s="33"/>
      <c r="G18" s="33">
        <v>4394</v>
      </c>
      <c r="H18" s="33"/>
      <c r="I18" s="33">
        <v>11665.5</v>
      </c>
      <c r="J18" s="33">
        <v>8609.2000000000007</v>
      </c>
      <c r="K18" s="37"/>
      <c r="L18" s="33">
        <v>8847</v>
      </c>
      <c r="M18" s="33">
        <v>5165</v>
      </c>
      <c r="N18" s="33"/>
      <c r="O18" s="33">
        <v>3586</v>
      </c>
      <c r="P18" s="36"/>
      <c r="Q18" s="36"/>
      <c r="R18" s="35">
        <f t="shared" si="0"/>
        <v>72817.2</v>
      </c>
      <c r="S18" s="29">
        <f t="shared" si="1"/>
        <v>2264236.91</v>
      </c>
    </row>
    <row r="19" spans="1:19" x14ac:dyDescent="0.2">
      <c r="A19" s="30">
        <v>56</v>
      </c>
      <c r="B19" s="31" t="s">
        <v>29</v>
      </c>
      <c r="C19" s="32">
        <f t="shared" si="2"/>
        <v>1507689.82</v>
      </c>
      <c r="D19" s="39">
        <v>10539.94</v>
      </c>
      <c r="E19" s="39">
        <v>12328.17</v>
      </c>
      <c r="F19" s="39"/>
      <c r="G19" s="39">
        <v>5845.5</v>
      </c>
      <c r="H19" s="39"/>
      <c r="I19" s="33">
        <v>17600</v>
      </c>
      <c r="J19" s="33">
        <v>4512</v>
      </c>
      <c r="K19" s="33"/>
      <c r="L19" s="33">
        <v>17910</v>
      </c>
      <c r="M19" s="33">
        <v>14328</v>
      </c>
      <c r="N19" s="33"/>
      <c r="O19" s="33">
        <v>8639</v>
      </c>
      <c r="P19" s="36"/>
      <c r="Q19" s="36"/>
      <c r="R19" s="35">
        <f t="shared" si="0"/>
        <v>91702.61</v>
      </c>
      <c r="S19" s="29">
        <f t="shared" si="1"/>
        <v>2355939.52</v>
      </c>
    </row>
    <row r="20" spans="1:19" x14ac:dyDescent="0.2">
      <c r="A20" s="30">
        <v>56</v>
      </c>
      <c r="B20" s="31" t="s">
        <v>30</v>
      </c>
      <c r="C20" s="32">
        <f t="shared" si="2"/>
        <v>1530557.93</v>
      </c>
      <c r="D20" s="40">
        <v>27400</v>
      </c>
      <c r="E20" s="40">
        <v>19369</v>
      </c>
      <c r="F20" s="40"/>
      <c r="G20" s="40">
        <v>9240</v>
      </c>
      <c r="H20" s="40"/>
      <c r="I20" s="70">
        <v>5116.3999999999996</v>
      </c>
      <c r="J20" s="40">
        <v>7674.6</v>
      </c>
      <c r="K20" s="40"/>
      <c r="L20" s="40">
        <v>37258</v>
      </c>
      <c r="M20" s="40">
        <v>19848.099999999999</v>
      </c>
      <c r="N20" s="40"/>
      <c r="O20" s="40">
        <v>2282</v>
      </c>
      <c r="P20" s="41"/>
      <c r="Q20" s="41"/>
      <c r="R20" s="35">
        <f t="shared" si="0"/>
        <v>128188.1</v>
      </c>
      <c r="S20" s="29">
        <f t="shared" si="1"/>
        <v>2484127.62</v>
      </c>
    </row>
    <row r="21" spans="1:19" x14ac:dyDescent="0.2">
      <c r="A21" s="30">
        <v>56</v>
      </c>
      <c r="B21" s="31" t="s">
        <v>31</v>
      </c>
      <c r="C21" s="32">
        <f>C20+D20+E20</f>
        <v>1577326.93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35">
        <f t="shared" si="0"/>
        <v>0</v>
      </c>
      <c r="S21" s="29">
        <f t="shared" si="1"/>
        <v>2484127.62</v>
      </c>
    </row>
    <row r="22" spans="1:19" x14ac:dyDescent="0.2">
      <c r="A22" s="30">
        <v>56</v>
      </c>
      <c r="B22" s="31" t="s">
        <v>32</v>
      </c>
      <c r="C22" s="32">
        <f>C21+D21+E21</f>
        <v>1577326.93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0"/>
        <v>0</v>
      </c>
      <c r="S22" s="29">
        <f t="shared" si="1"/>
        <v>2484127.62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790893.29999999981</v>
      </c>
      <c r="E24" s="51">
        <f>SUM(E11:E22)</f>
        <v>786433.63000000012</v>
      </c>
      <c r="F24" s="51">
        <f>SUM(F11:F22)</f>
        <v>0</v>
      </c>
      <c r="G24" s="51">
        <f t="shared" ref="G24:Q24" si="3">SUM(G11:G22)</f>
        <v>122719.77</v>
      </c>
      <c r="H24" s="51">
        <f t="shared" si="3"/>
        <v>0</v>
      </c>
      <c r="I24" s="51">
        <f t="shared" si="3"/>
        <v>246522.55</v>
      </c>
      <c r="J24" s="51">
        <f t="shared" si="3"/>
        <v>178558.67</v>
      </c>
      <c r="K24" s="51">
        <f t="shared" si="3"/>
        <v>0</v>
      </c>
      <c r="L24" s="51">
        <f t="shared" si="3"/>
        <v>141221.70000000001</v>
      </c>
      <c r="M24" s="51">
        <f t="shared" si="3"/>
        <v>88361.600000000006</v>
      </c>
      <c r="N24" s="51">
        <f t="shared" si="3"/>
        <v>0</v>
      </c>
      <c r="O24" s="51">
        <f t="shared" si="3"/>
        <v>129416.4</v>
      </c>
      <c r="P24" s="52"/>
      <c r="Q24" s="51">
        <f t="shared" si="3"/>
        <v>0</v>
      </c>
      <c r="R24" s="51"/>
      <c r="S24" s="21">
        <f>D24+E24+G24+H24+I24+J24+K24+L24+M24+N24+O24+P24+Q24+R24</f>
        <v>2484127.62</v>
      </c>
    </row>
    <row r="25" spans="1:19" ht="13.5" hidden="1" thickBot="1" x14ac:dyDescent="0.25">
      <c r="D25" s="51">
        <f>D24+I24</f>
        <v>1037415.8499999999</v>
      </c>
      <c r="E25" s="51">
        <f>E24+J24</f>
        <v>964992.30000000016</v>
      </c>
      <c r="F25" s="53" t="s">
        <v>34</v>
      </c>
      <c r="G25" s="54"/>
    </row>
    <row r="26" spans="1:19" ht="13.5" hidden="1" thickBot="1" x14ac:dyDescent="0.25">
      <c r="D26" s="100">
        <f>D25+E25</f>
        <v>2002408.15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2231991.4500000002</v>
      </c>
      <c r="F27" s="53" t="s">
        <v>36</v>
      </c>
      <c r="G27" s="54"/>
    </row>
    <row r="28" spans="1:19" ht="13.5" hidden="1" thickBot="1" x14ac:dyDescent="0.25">
      <c r="D28" s="100">
        <f>E27+G24</f>
        <v>2354711.2200000002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>
        <f>5165/1194</f>
        <v>4.3257956448911221</v>
      </c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6:T45"/>
  <sheetViews>
    <sheetView zoomScale="90" zoomScaleNormal="90" workbookViewId="0">
      <pane xSplit="2" ySplit="9" topLeftCell="C13" activePane="bottomRight" state="frozen"/>
      <selection pane="topRight" activeCell="D1" sqref="D1"/>
      <selection pane="bottomLeft" activeCell="A4" sqref="A4"/>
      <selection pane="bottomRight" activeCell="S14" sqref="S14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58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>
        <v>92986.1</v>
      </c>
      <c r="E13" s="33">
        <v>97371.710000000021</v>
      </c>
      <c r="F13" s="33"/>
      <c r="G13" s="33">
        <v>17114</v>
      </c>
      <c r="H13" s="33"/>
      <c r="I13" s="33">
        <v>32181.5</v>
      </c>
      <c r="J13" s="33">
        <v>24392</v>
      </c>
      <c r="K13" s="33"/>
      <c r="L13" s="33">
        <v>13470</v>
      </c>
      <c r="M13" s="33">
        <v>4382</v>
      </c>
      <c r="N13" s="33"/>
      <c r="O13" s="33">
        <v>18017.2</v>
      </c>
      <c r="P13" s="36"/>
      <c r="Q13" s="36"/>
      <c r="R13" s="35">
        <f t="shared" ref="R13:R22" si="0">SUM(D13:O13)</f>
        <v>299914.51000000007</v>
      </c>
      <c r="S13" s="29">
        <f t="shared" ref="S13:S22" si="1">+S12+R13</f>
        <v>1709525.49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1266921.4000000001</v>
      </c>
      <c r="D14" s="33">
        <v>41013.96</v>
      </c>
      <c r="E14" s="33">
        <v>44037.159999999996</v>
      </c>
      <c r="F14" s="33"/>
      <c r="G14" s="33">
        <v>12054.400000000001</v>
      </c>
      <c r="H14" s="33"/>
      <c r="I14" s="33">
        <v>21775.1</v>
      </c>
      <c r="J14" s="33">
        <v>18344.699999999997</v>
      </c>
      <c r="K14" s="37"/>
      <c r="L14" s="33">
        <v>22332</v>
      </c>
      <c r="M14" s="33">
        <v>6298</v>
      </c>
      <c r="N14" s="33"/>
      <c r="O14" s="33">
        <v>12877</v>
      </c>
      <c r="P14" s="36"/>
      <c r="Q14" s="36"/>
      <c r="R14" s="35">
        <f t="shared" si="0"/>
        <v>178732.32</v>
      </c>
      <c r="S14" s="29">
        <f t="shared" si="1"/>
        <v>1888257.81</v>
      </c>
    </row>
    <row r="15" spans="1:20" x14ac:dyDescent="0.2">
      <c r="A15" s="30">
        <v>56</v>
      </c>
      <c r="B15" s="31" t="s">
        <v>25</v>
      </c>
      <c r="C15" s="32">
        <f t="shared" si="2"/>
        <v>1351972.52</v>
      </c>
      <c r="D15" s="33">
        <v>28123.200000000001</v>
      </c>
      <c r="E15" s="33">
        <v>19485.5</v>
      </c>
      <c r="F15" s="33"/>
      <c r="G15" s="33">
        <v>8819.6</v>
      </c>
      <c r="H15" s="33"/>
      <c r="I15" s="33">
        <v>16985</v>
      </c>
      <c r="J15" s="33">
        <v>12373.900000000001</v>
      </c>
      <c r="K15" s="37"/>
      <c r="L15" s="33">
        <v>2388</v>
      </c>
      <c r="M15" s="33">
        <v>6567</v>
      </c>
      <c r="N15" s="33"/>
      <c r="O15" s="33">
        <v>7987</v>
      </c>
      <c r="P15" s="36"/>
      <c r="Q15" s="36"/>
      <c r="R15" s="35">
        <f t="shared" si="0"/>
        <v>102729.19999999998</v>
      </c>
      <c r="S15" s="29">
        <f t="shared" si="1"/>
        <v>1990987.01</v>
      </c>
    </row>
    <row r="16" spans="1:20" x14ac:dyDescent="0.2">
      <c r="A16" s="30">
        <v>56</v>
      </c>
      <c r="B16" s="31" t="s">
        <v>26</v>
      </c>
      <c r="C16" s="32">
        <f t="shared" si="2"/>
        <v>1399581.22</v>
      </c>
      <c r="D16" s="33">
        <v>19920.600000000002</v>
      </c>
      <c r="E16" s="33">
        <v>24319</v>
      </c>
      <c r="F16" s="33"/>
      <c r="G16" s="33">
        <v>5191.3</v>
      </c>
      <c r="H16" s="33"/>
      <c r="I16" s="33">
        <v>14585.5</v>
      </c>
      <c r="J16" s="33">
        <v>13434.400000000001</v>
      </c>
      <c r="K16" s="37"/>
      <c r="L16" s="33">
        <v>5694</v>
      </c>
      <c r="M16" s="33">
        <v>10746</v>
      </c>
      <c r="N16" s="33"/>
      <c r="O16" s="33">
        <v>10497.2</v>
      </c>
      <c r="P16" s="36"/>
      <c r="Q16" s="36"/>
      <c r="R16" s="35">
        <f t="shared" si="0"/>
        <v>104388.00000000001</v>
      </c>
      <c r="S16" s="29">
        <f t="shared" si="1"/>
        <v>2095375.01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1443820.82</v>
      </c>
      <c r="D17" s="33">
        <v>18229</v>
      </c>
      <c r="E17" s="33">
        <v>15089.5</v>
      </c>
      <c r="F17" s="33"/>
      <c r="G17" s="33">
        <v>5675</v>
      </c>
      <c r="H17" s="33"/>
      <c r="I17" s="33">
        <v>19827.5</v>
      </c>
      <c r="J17" s="33">
        <v>7476</v>
      </c>
      <c r="K17" s="37"/>
      <c r="L17" s="33">
        <v>17852.7</v>
      </c>
      <c r="M17" s="33">
        <v>3582</v>
      </c>
      <c r="N17" s="33"/>
      <c r="O17" s="33">
        <v>8313</v>
      </c>
      <c r="P17" s="36"/>
      <c r="Q17" s="36"/>
      <c r="R17" s="35">
        <f t="shared" si="0"/>
        <v>96044.7</v>
      </c>
      <c r="S17" s="29">
        <f t="shared" si="1"/>
        <v>2191419.71</v>
      </c>
    </row>
    <row r="18" spans="1:19" x14ac:dyDescent="0.2">
      <c r="A18" s="30">
        <v>56</v>
      </c>
      <c r="B18" s="31" t="s">
        <v>28</v>
      </c>
      <c r="C18" s="32">
        <f t="shared" si="2"/>
        <v>1477139.32</v>
      </c>
      <c r="D18" s="33">
        <v>16926</v>
      </c>
      <c r="E18" s="33">
        <v>13624.5</v>
      </c>
      <c r="F18" s="33"/>
      <c r="G18" s="33">
        <v>4394</v>
      </c>
      <c r="H18" s="33"/>
      <c r="I18" s="33">
        <v>11665.5</v>
      </c>
      <c r="J18" s="33">
        <v>8609.2000000000007</v>
      </c>
      <c r="K18" s="37"/>
      <c r="L18" s="33">
        <v>8847</v>
      </c>
      <c r="M18" s="33">
        <v>5165</v>
      </c>
      <c r="N18" s="33"/>
      <c r="O18" s="33">
        <v>3586</v>
      </c>
      <c r="P18" s="36"/>
      <c r="Q18" s="36"/>
      <c r="R18" s="35">
        <f t="shared" si="0"/>
        <v>72817.2</v>
      </c>
      <c r="S18" s="29">
        <f t="shared" si="1"/>
        <v>2264236.91</v>
      </c>
    </row>
    <row r="19" spans="1:19" x14ac:dyDescent="0.2">
      <c r="A19" s="30">
        <v>56</v>
      </c>
      <c r="B19" s="31" t="s">
        <v>29</v>
      </c>
      <c r="C19" s="32">
        <f t="shared" si="2"/>
        <v>1507689.82</v>
      </c>
      <c r="D19" s="39">
        <v>10539.94</v>
      </c>
      <c r="E19" s="39">
        <v>12328.17</v>
      </c>
      <c r="F19" s="39"/>
      <c r="G19" s="39">
        <v>5845.5</v>
      </c>
      <c r="H19" s="39"/>
      <c r="I19" s="33">
        <v>17600</v>
      </c>
      <c r="J19" s="33">
        <v>4512</v>
      </c>
      <c r="K19" s="33"/>
      <c r="L19" s="33">
        <v>17910</v>
      </c>
      <c r="M19" s="33">
        <v>14328</v>
      </c>
      <c r="N19" s="33"/>
      <c r="O19" s="33">
        <v>8639</v>
      </c>
      <c r="P19" s="36"/>
      <c r="Q19" s="36"/>
      <c r="R19" s="35">
        <f t="shared" si="0"/>
        <v>91702.61</v>
      </c>
      <c r="S19" s="29">
        <f t="shared" si="1"/>
        <v>2355939.52</v>
      </c>
    </row>
    <row r="20" spans="1:19" x14ac:dyDescent="0.2">
      <c r="A20" s="30">
        <v>56</v>
      </c>
      <c r="B20" s="31" t="s">
        <v>30</v>
      </c>
      <c r="C20" s="32">
        <f t="shared" si="2"/>
        <v>1530557.93</v>
      </c>
      <c r="D20" s="40">
        <v>27400</v>
      </c>
      <c r="E20" s="40">
        <v>19369</v>
      </c>
      <c r="F20" s="40"/>
      <c r="G20" s="40">
        <v>9240</v>
      </c>
      <c r="H20" s="40"/>
      <c r="I20" s="70">
        <v>5116.3999999999996</v>
      </c>
      <c r="J20" s="40">
        <v>7674.6</v>
      </c>
      <c r="K20" s="40"/>
      <c r="L20" s="40">
        <v>37258</v>
      </c>
      <c r="M20" s="40">
        <v>19848.099999999999</v>
      </c>
      <c r="N20" s="40"/>
      <c r="O20" s="40">
        <v>2282</v>
      </c>
      <c r="P20" s="41"/>
      <c r="Q20" s="41"/>
      <c r="R20" s="35">
        <f t="shared" si="0"/>
        <v>128188.1</v>
      </c>
      <c r="S20" s="29">
        <f t="shared" si="1"/>
        <v>2484127.62</v>
      </c>
    </row>
    <row r="21" spans="1:19" x14ac:dyDescent="0.2">
      <c r="A21" s="30">
        <v>56</v>
      </c>
      <c r="B21" s="31" t="s">
        <v>31</v>
      </c>
      <c r="C21" s="32">
        <f>C20+D20+E20</f>
        <v>1577326.93</v>
      </c>
      <c r="D21" s="40">
        <v>24748</v>
      </c>
      <c r="E21" s="40">
        <v>26641.5</v>
      </c>
      <c r="F21" s="40"/>
      <c r="G21" s="40">
        <v>5455</v>
      </c>
      <c r="H21" s="40"/>
      <c r="I21" s="40">
        <v>11945</v>
      </c>
      <c r="J21" s="40">
        <v>13440</v>
      </c>
      <c r="K21" s="40"/>
      <c r="L21" s="33">
        <v>19420.8</v>
      </c>
      <c r="M21" s="33">
        <v>12909.2</v>
      </c>
      <c r="N21" s="40"/>
      <c r="O21" s="40">
        <v>5093</v>
      </c>
      <c r="P21" s="41"/>
      <c r="Q21" s="41"/>
      <c r="R21" s="35">
        <f>SUM(D21:O21)</f>
        <v>119652.5</v>
      </c>
      <c r="S21" s="29">
        <f t="shared" si="1"/>
        <v>2603780.12</v>
      </c>
    </row>
    <row r="22" spans="1:19" x14ac:dyDescent="0.2">
      <c r="A22" s="30">
        <v>56</v>
      </c>
      <c r="B22" s="31" t="s">
        <v>32</v>
      </c>
      <c r="C22" s="32">
        <f>C21+D21+E21</f>
        <v>1628716.43</v>
      </c>
      <c r="D22" s="40">
        <v>15624</v>
      </c>
      <c r="E22" s="40">
        <v>12090.5</v>
      </c>
      <c r="F22" s="40"/>
      <c r="G22" s="40">
        <v>8647</v>
      </c>
      <c r="H22" s="40"/>
      <c r="I22" s="40">
        <v>10660</v>
      </c>
      <c r="J22" s="40">
        <v>10928</v>
      </c>
      <c r="K22" s="40"/>
      <c r="L22" s="40">
        <v>25663.200000000001</v>
      </c>
      <c r="M22" s="40">
        <v>17108.8</v>
      </c>
      <c r="N22" s="40"/>
      <c r="O22" s="40">
        <v>700</v>
      </c>
      <c r="P22" s="41"/>
      <c r="Q22" s="41"/>
      <c r="R22" s="35">
        <f t="shared" si="0"/>
        <v>101421.5</v>
      </c>
      <c r="S22" s="29">
        <f t="shared" si="1"/>
        <v>2705201.62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831265.29999999981</v>
      </c>
      <c r="E24" s="51">
        <f>SUM(E11:E22)</f>
        <v>825165.63000000012</v>
      </c>
      <c r="F24" s="51">
        <f>SUM(F11:F22)</f>
        <v>0</v>
      </c>
      <c r="G24" s="51">
        <f t="shared" ref="G24:Q24" si="3">SUM(G11:G22)</f>
        <v>136821.77000000002</v>
      </c>
      <c r="H24" s="51">
        <f t="shared" si="3"/>
        <v>0</v>
      </c>
      <c r="I24" s="51">
        <f t="shared" si="3"/>
        <v>269127.55</v>
      </c>
      <c r="J24" s="51">
        <f t="shared" si="3"/>
        <v>202926.67</v>
      </c>
      <c r="K24" s="51">
        <f t="shared" si="3"/>
        <v>0</v>
      </c>
      <c r="L24" s="51">
        <f t="shared" si="3"/>
        <v>186305.7</v>
      </c>
      <c r="M24" s="51">
        <f t="shared" si="3"/>
        <v>118379.6</v>
      </c>
      <c r="N24" s="51">
        <f t="shared" si="3"/>
        <v>0</v>
      </c>
      <c r="O24" s="51">
        <f t="shared" si="3"/>
        <v>135209.4</v>
      </c>
      <c r="P24" s="52"/>
      <c r="Q24" s="51">
        <f t="shared" si="3"/>
        <v>0</v>
      </c>
      <c r="R24" s="51"/>
      <c r="S24" s="21">
        <f>D24+E24+G24+H24+I24+J24+K24+L24+M24+N24+O24+P24+Q24+R24</f>
        <v>2705201.62</v>
      </c>
    </row>
    <row r="25" spans="1:19" ht="13.5" hidden="1" thickBot="1" x14ac:dyDescent="0.25">
      <c r="D25" s="51">
        <f>D24+I24</f>
        <v>1100392.8499999999</v>
      </c>
      <c r="E25" s="51">
        <f>E24+J24</f>
        <v>1028092.3000000002</v>
      </c>
      <c r="F25" s="53" t="s">
        <v>34</v>
      </c>
      <c r="G25" s="54"/>
    </row>
    <row r="26" spans="1:19" ht="13.5" hidden="1" thickBot="1" x14ac:dyDescent="0.25">
      <c r="D26" s="100">
        <f>D25+E25</f>
        <v>2128485.15</v>
      </c>
      <c r="E26" s="101"/>
      <c r="F26" s="53" t="s">
        <v>35</v>
      </c>
      <c r="G26" s="54"/>
    </row>
    <row r="27" spans="1:19" ht="13.5" hidden="1" thickBot="1" x14ac:dyDescent="0.25">
      <c r="D27" s="55"/>
      <c r="E27" s="56">
        <f>D26+L24+M24</f>
        <v>2433170.4500000002</v>
      </c>
      <c r="F27" s="53" t="s">
        <v>36</v>
      </c>
      <c r="G27" s="54"/>
    </row>
    <row r="28" spans="1:19" ht="13.5" hidden="1" thickBot="1" x14ac:dyDescent="0.25">
      <c r="D28" s="100">
        <f>E27+G24</f>
        <v>2569992.2200000002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>
        <f>SUM(D20+I20+J20)</f>
        <v>40191</v>
      </c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6:T45"/>
  <sheetViews>
    <sheetView zoomScale="90" zoomScaleNormal="90" workbookViewId="0">
      <pane xSplit="2" ySplit="9" topLeftCell="C13" activePane="bottomRight" state="frozen"/>
      <selection pane="topRight" activeCell="D1" sqref="D1"/>
      <selection pane="bottomLeft" activeCell="A4" sqref="A4"/>
      <selection pane="bottomRight" activeCell="S14" sqref="S14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58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385360.5</v>
      </c>
      <c r="E11" s="25">
        <v>379325.5</v>
      </c>
      <c r="F11" s="25"/>
      <c r="G11" s="25">
        <v>25412.6</v>
      </c>
      <c r="H11" s="25"/>
      <c r="I11" s="26">
        <v>55785.25</v>
      </c>
      <c r="J11" s="25">
        <v>42606.6</v>
      </c>
      <c r="K11" s="25"/>
      <c r="L11" s="25">
        <v>9500</v>
      </c>
      <c r="M11" s="25">
        <v>4564</v>
      </c>
      <c r="N11" s="25"/>
      <c r="O11" s="25">
        <v>32689</v>
      </c>
      <c r="P11" s="27"/>
      <c r="Q11" s="25"/>
      <c r="R11" s="28">
        <f>SUM(D11:O11)</f>
        <v>935243.45</v>
      </c>
      <c r="S11" s="29">
        <f>+C11+D11+E11+G11+H11+I11+J11+K11+L11+M11+N11+O11+P11+Q11</f>
        <v>935243.45</v>
      </c>
    </row>
    <row r="12" spans="1:20" x14ac:dyDescent="0.2">
      <c r="A12" s="30">
        <v>56</v>
      </c>
      <c r="B12" s="31" t="s">
        <v>22</v>
      </c>
      <c r="C12" s="32">
        <f>D11+E11</f>
        <v>764686</v>
      </c>
      <c r="D12" s="33">
        <v>150394</v>
      </c>
      <c r="E12" s="33">
        <v>161483.59</v>
      </c>
      <c r="F12" s="33"/>
      <c r="G12" s="33">
        <v>28973.37</v>
      </c>
      <c r="H12" s="33"/>
      <c r="I12" s="33">
        <v>51000.799999999996</v>
      </c>
      <c r="J12" s="33">
        <v>39135.270000000004</v>
      </c>
      <c r="K12" s="33"/>
      <c r="L12" s="33">
        <v>5970</v>
      </c>
      <c r="M12" s="33">
        <v>12881.5</v>
      </c>
      <c r="N12" s="33"/>
      <c r="O12" s="33">
        <v>24529</v>
      </c>
      <c r="P12" s="34"/>
      <c r="Q12" s="34"/>
      <c r="R12" s="35">
        <f>SUM(D12:O12)</f>
        <v>474367.52999999997</v>
      </c>
      <c r="S12" s="29">
        <f>+S11+R12</f>
        <v>1409610.98</v>
      </c>
    </row>
    <row r="13" spans="1:20" x14ac:dyDescent="0.2">
      <c r="A13" s="30">
        <v>56</v>
      </c>
      <c r="B13" s="31" t="s">
        <v>23</v>
      </c>
      <c r="C13" s="32">
        <f>C12+D12+E12</f>
        <v>1076563.5900000001</v>
      </c>
      <c r="D13" s="33">
        <v>92986.1</v>
      </c>
      <c r="E13" s="33">
        <v>97371.710000000021</v>
      </c>
      <c r="F13" s="33"/>
      <c r="G13" s="33">
        <v>17114</v>
      </c>
      <c r="H13" s="33"/>
      <c r="I13" s="33">
        <v>32181.5</v>
      </c>
      <c r="J13" s="33">
        <v>24392</v>
      </c>
      <c r="K13" s="33"/>
      <c r="L13" s="33">
        <v>13470</v>
      </c>
      <c r="M13" s="33">
        <v>4382</v>
      </c>
      <c r="N13" s="33"/>
      <c r="O13" s="33">
        <v>18017.2</v>
      </c>
      <c r="P13" s="36"/>
      <c r="Q13" s="36"/>
      <c r="R13" s="35">
        <f t="shared" ref="R13:R22" si="0">SUM(D13:O13)</f>
        <v>299914.51000000007</v>
      </c>
      <c r="S13" s="29">
        <f t="shared" ref="S13:S22" si="1">+S12+R13</f>
        <v>1709525.49</v>
      </c>
    </row>
    <row r="14" spans="1:20" x14ac:dyDescent="0.2">
      <c r="A14" s="30">
        <v>56</v>
      </c>
      <c r="B14" s="31" t="s">
        <v>24</v>
      </c>
      <c r="C14" s="32">
        <f t="shared" ref="C14:C20" si="2">C13+D13+E13</f>
        <v>1266921.4000000001</v>
      </c>
      <c r="D14" s="33">
        <v>41013.96</v>
      </c>
      <c r="E14" s="33">
        <v>44037.159999999996</v>
      </c>
      <c r="F14" s="33"/>
      <c r="G14" s="33">
        <v>12054.400000000001</v>
      </c>
      <c r="H14" s="33"/>
      <c r="I14" s="33">
        <v>21775.1</v>
      </c>
      <c r="J14" s="33">
        <v>18344.699999999997</v>
      </c>
      <c r="K14" s="37"/>
      <c r="L14" s="33">
        <v>22332</v>
      </c>
      <c r="M14" s="33">
        <v>6298</v>
      </c>
      <c r="N14" s="33"/>
      <c r="O14" s="33">
        <v>12877</v>
      </c>
      <c r="P14" s="36"/>
      <c r="Q14" s="36"/>
      <c r="R14" s="35">
        <f t="shared" si="0"/>
        <v>178732.32</v>
      </c>
      <c r="S14" s="29">
        <f t="shared" si="1"/>
        <v>1888257.81</v>
      </c>
    </row>
    <row r="15" spans="1:20" x14ac:dyDescent="0.2">
      <c r="A15" s="30">
        <v>56</v>
      </c>
      <c r="B15" s="31" t="s">
        <v>25</v>
      </c>
      <c r="C15" s="32">
        <f t="shared" si="2"/>
        <v>1351972.52</v>
      </c>
      <c r="D15" s="33">
        <v>28123.200000000001</v>
      </c>
      <c r="E15" s="33">
        <v>19485.5</v>
      </c>
      <c r="F15" s="33"/>
      <c r="G15" s="33">
        <v>8819.6</v>
      </c>
      <c r="H15" s="33"/>
      <c r="I15" s="33">
        <v>16985</v>
      </c>
      <c r="J15" s="33">
        <v>12373.900000000001</v>
      </c>
      <c r="K15" s="37"/>
      <c r="L15" s="33">
        <v>2388</v>
      </c>
      <c r="M15" s="33">
        <v>6567</v>
      </c>
      <c r="N15" s="33"/>
      <c r="O15" s="33">
        <v>7987</v>
      </c>
      <c r="P15" s="36"/>
      <c r="Q15" s="36"/>
      <c r="R15" s="35">
        <f t="shared" si="0"/>
        <v>102729.19999999998</v>
      </c>
      <c r="S15" s="29">
        <f t="shared" si="1"/>
        <v>1990987.01</v>
      </c>
    </row>
    <row r="16" spans="1:20" x14ac:dyDescent="0.2">
      <c r="A16" s="30">
        <v>56</v>
      </c>
      <c r="B16" s="31" t="s">
        <v>26</v>
      </c>
      <c r="C16" s="32">
        <f t="shared" si="2"/>
        <v>1399581.22</v>
      </c>
      <c r="D16" s="33">
        <v>19920.600000000002</v>
      </c>
      <c r="E16" s="33">
        <v>24319</v>
      </c>
      <c r="F16" s="33"/>
      <c r="G16" s="33">
        <v>5191.3</v>
      </c>
      <c r="H16" s="33"/>
      <c r="I16" s="33">
        <v>14585.5</v>
      </c>
      <c r="J16" s="33">
        <v>13434.400000000001</v>
      </c>
      <c r="K16" s="37"/>
      <c r="L16" s="33">
        <v>5694</v>
      </c>
      <c r="M16" s="33">
        <v>10746</v>
      </c>
      <c r="N16" s="33"/>
      <c r="O16" s="33">
        <v>10497.2</v>
      </c>
      <c r="P16" s="36"/>
      <c r="Q16" s="36"/>
      <c r="R16" s="35">
        <f t="shared" si="0"/>
        <v>104388.00000000001</v>
      </c>
      <c r="S16" s="29">
        <f t="shared" si="1"/>
        <v>2095375.01</v>
      </c>
      <c r="T16" s="38"/>
    </row>
    <row r="17" spans="1:19" x14ac:dyDescent="0.2">
      <c r="A17" s="30">
        <v>56</v>
      </c>
      <c r="B17" s="31" t="s">
        <v>27</v>
      </c>
      <c r="C17" s="32">
        <f t="shared" si="2"/>
        <v>1443820.82</v>
      </c>
      <c r="D17" s="33">
        <v>18229</v>
      </c>
      <c r="E17" s="33">
        <v>15089.5</v>
      </c>
      <c r="F17" s="33"/>
      <c r="G17" s="33">
        <v>5675</v>
      </c>
      <c r="H17" s="33"/>
      <c r="I17" s="33">
        <v>19827.5</v>
      </c>
      <c r="J17" s="33">
        <v>7476</v>
      </c>
      <c r="K17" s="37"/>
      <c r="L17" s="33">
        <v>17852.7</v>
      </c>
      <c r="M17" s="33">
        <v>3582</v>
      </c>
      <c r="N17" s="33"/>
      <c r="O17" s="33">
        <v>8313</v>
      </c>
      <c r="P17" s="36"/>
      <c r="Q17" s="36"/>
      <c r="R17" s="35">
        <f t="shared" si="0"/>
        <v>96044.7</v>
      </c>
      <c r="S17" s="29">
        <f t="shared" si="1"/>
        <v>2191419.71</v>
      </c>
    </row>
    <row r="18" spans="1:19" x14ac:dyDescent="0.2">
      <c r="A18" s="30">
        <v>56</v>
      </c>
      <c r="B18" s="31" t="s">
        <v>28</v>
      </c>
      <c r="C18" s="32">
        <f t="shared" si="2"/>
        <v>1477139.32</v>
      </c>
      <c r="D18" s="33">
        <v>16926</v>
      </c>
      <c r="E18" s="33">
        <v>13624.5</v>
      </c>
      <c r="F18" s="33"/>
      <c r="G18" s="33">
        <v>4394</v>
      </c>
      <c r="H18" s="33"/>
      <c r="I18" s="33">
        <v>11665.5</v>
      </c>
      <c r="J18" s="33">
        <v>8609.2000000000007</v>
      </c>
      <c r="K18" s="37"/>
      <c r="L18" s="33">
        <v>8847</v>
      </c>
      <c r="M18" s="33">
        <v>5165</v>
      </c>
      <c r="N18" s="33"/>
      <c r="O18" s="33">
        <v>3586</v>
      </c>
      <c r="P18" s="36"/>
      <c r="Q18" s="36"/>
      <c r="R18" s="35">
        <f t="shared" si="0"/>
        <v>72817.2</v>
      </c>
      <c r="S18" s="29">
        <f t="shared" si="1"/>
        <v>2264236.91</v>
      </c>
    </row>
    <row r="19" spans="1:19" x14ac:dyDescent="0.2">
      <c r="A19" s="30">
        <v>56</v>
      </c>
      <c r="B19" s="31" t="s">
        <v>29</v>
      </c>
      <c r="C19" s="32">
        <f t="shared" si="2"/>
        <v>1507689.82</v>
      </c>
      <c r="D19" s="39">
        <v>10539.94</v>
      </c>
      <c r="E19" s="39">
        <v>12328.17</v>
      </c>
      <c r="F19" s="39"/>
      <c r="G19" s="39">
        <v>5845.5</v>
      </c>
      <c r="H19" s="39"/>
      <c r="I19" s="33">
        <v>17600</v>
      </c>
      <c r="J19" s="33">
        <v>4512</v>
      </c>
      <c r="K19" s="33"/>
      <c r="L19" s="33">
        <v>17910</v>
      </c>
      <c r="M19" s="33">
        <v>14328</v>
      </c>
      <c r="N19" s="33"/>
      <c r="O19" s="33">
        <v>8639</v>
      </c>
      <c r="P19" s="36"/>
      <c r="Q19" s="36"/>
      <c r="R19" s="35">
        <f t="shared" si="0"/>
        <v>91702.61</v>
      </c>
      <c r="S19" s="29">
        <f t="shared" si="1"/>
        <v>2355939.52</v>
      </c>
    </row>
    <row r="20" spans="1:19" x14ac:dyDescent="0.2">
      <c r="A20" s="30">
        <v>56</v>
      </c>
      <c r="B20" s="31" t="s">
        <v>30</v>
      </c>
      <c r="C20" s="32">
        <f t="shared" si="2"/>
        <v>1530557.93</v>
      </c>
      <c r="D20" s="40">
        <v>27400</v>
      </c>
      <c r="E20" s="40">
        <v>19369</v>
      </c>
      <c r="F20" s="40"/>
      <c r="G20" s="40">
        <v>9240</v>
      </c>
      <c r="H20" s="40"/>
      <c r="I20" s="70">
        <v>5116.3999999999996</v>
      </c>
      <c r="J20" s="40">
        <v>7674.6</v>
      </c>
      <c r="K20" s="40"/>
      <c r="L20" s="40">
        <v>37258</v>
      </c>
      <c r="M20" s="40">
        <v>19848.099999999999</v>
      </c>
      <c r="N20" s="40"/>
      <c r="O20" s="40">
        <v>2282</v>
      </c>
      <c r="P20" s="41"/>
      <c r="Q20" s="41"/>
      <c r="R20" s="35">
        <f t="shared" si="0"/>
        <v>128188.1</v>
      </c>
      <c r="S20" s="29">
        <f t="shared" si="1"/>
        <v>2484127.62</v>
      </c>
    </row>
    <row r="21" spans="1:19" x14ac:dyDescent="0.2">
      <c r="A21" s="30">
        <v>56</v>
      </c>
      <c r="B21" s="31" t="s">
        <v>31</v>
      </c>
      <c r="C21" s="32">
        <f>C20+D20+E20</f>
        <v>1577326.93</v>
      </c>
      <c r="D21" s="40">
        <v>24748</v>
      </c>
      <c r="E21" s="40">
        <v>26641.5</v>
      </c>
      <c r="F21" s="40"/>
      <c r="G21" s="40">
        <v>5455</v>
      </c>
      <c r="H21" s="40"/>
      <c r="I21" s="40">
        <v>11945</v>
      </c>
      <c r="J21" s="40">
        <v>13440</v>
      </c>
      <c r="K21" s="40"/>
      <c r="L21" s="33">
        <v>19420.8</v>
      </c>
      <c r="M21" s="33">
        <v>12909.2</v>
      </c>
      <c r="N21" s="40"/>
      <c r="O21" s="40">
        <v>5093</v>
      </c>
      <c r="P21" s="41"/>
      <c r="Q21" s="41"/>
      <c r="R21" s="35">
        <f>SUM(D21:O21)</f>
        <v>119652.5</v>
      </c>
      <c r="S21" s="29">
        <f t="shared" si="1"/>
        <v>2603780.12</v>
      </c>
    </row>
    <row r="22" spans="1:19" x14ac:dyDescent="0.2">
      <c r="A22" s="30">
        <v>56</v>
      </c>
      <c r="B22" s="31" t="s">
        <v>32</v>
      </c>
      <c r="C22" s="32">
        <f>C21+D21+E21</f>
        <v>1628716.43</v>
      </c>
      <c r="D22" s="40">
        <v>15624</v>
      </c>
      <c r="E22" s="40">
        <v>12090.5</v>
      </c>
      <c r="F22" s="40"/>
      <c r="G22" s="40">
        <v>8647</v>
      </c>
      <c r="H22" s="40"/>
      <c r="I22" s="40">
        <v>10660</v>
      </c>
      <c r="J22" s="40">
        <v>10928</v>
      </c>
      <c r="K22" s="40"/>
      <c r="L22" s="40">
        <v>25663.200000000001</v>
      </c>
      <c r="M22" s="40">
        <v>17108.8</v>
      </c>
      <c r="N22" s="40"/>
      <c r="O22" s="40">
        <v>700</v>
      </c>
      <c r="P22" s="41"/>
      <c r="Q22" s="41"/>
      <c r="R22" s="35">
        <f t="shared" si="0"/>
        <v>101421.5</v>
      </c>
      <c r="S22" s="29">
        <f t="shared" si="1"/>
        <v>2705201.62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831265.29999999981</v>
      </c>
      <c r="E24" s="51">
        <f>SUM(E11:E22)</f>
        <v>825165.63000000012</v>
      </c>
      <c r="F24" s="51">
        <f>SUM(F11:F22)</f>
        <v>0</v>
      </c>
      <c r="G24" s="51">
        <f t="shared" ref="G24:Q24" si="3">SUM(G11:G22)</f>
        <v>136821.77000000002</v>
      </c>
      <c r="H24" s="51">
        <f t="shared" si="3"/>
        <v>0</v>
      </c>
      <c r="I24" s="51">
        <f t="shared" si="3"/>
        <v>269127.55</v>
      </c>
      <c r="J24" s="51">
        <f t="shared" si="3"/>
        <v>202926.67</v>
      </c>
      <c r="K24" s="51">
        <f t="shared" si="3"/>
        <v>0</v>
      </c>
      <c r="L24" s="51">
        <f t="shared" si="3"/>
        <v>186305.7</v>
      </c>
      <c r="M24" s="51">
        <f t="shared" si="3"/>
        <v>118379.6</v>
      </c>
      <c r="N24" s="51">
        <f t="shared" si="3"/>
        <v>0</v>
      </c>
      <c r="O24" s="51">
        <f t="shared" si="3"/>
        <v>135209.4</v>
      </c>
      <c r="P24" s="52"/>
      <c r="Q24" s="51">
        <f t="shared" si="3"/>
        <v>0</v>
      </c>
      <c r="R24" s="51"/>
      <c r="S24" s="21">
        <f>D24+E24+G24+H24+I24+J24+K24+L24+M24+N24+O24+P24+Q24+R24</f>
        <v>2705201.62</v>
      </c>
    </row>
    <row r="25" spans="1:19" ht="13.5" hidden="1" thickBot="1" x14ac:dyDescent="0.25">
      <c r="D25" s="51">
        <f>D24+I24</f>
        <v>1100392.8499999999</v>
      </c>
      <c r="E25" s="51">
        <f>E24+J24</f>
        <v>1028092.3000000002</v>
      </c>
      <c r="F25" s="53" t="s">
        <v>34</v>
      </c>
      <c r="G25" s="54"/>
    </row>
    <row r="26" spans="1:19" ht="13.5" hidden="1" thickBot="1" x14ac:dyDescent="0.25">
      <c r="D26" s="100">
        <f>D25+E25</f>
        <v>2128485.15</v>
      </c>
      <c r="E26" s="101"/>
      <c r="F26" s="53" t="s">
        <v>35</v>
      </c>
      <c r="G26" s="54"/>
    </row>
    <row r="27" spans="1:19" ht="13.5" hidden="1" thickBot="1" x14ac:dyDescent="0.25">
      <c r="D27" s="72"/>
      <c r="E27" s="73">
        <f>D26+L24+M24</f>
        <v>2433170.4500000002</v>
      </c>
      <c r="F27" s="53" t="s">
        <v>36</v>
      </c>
      <c r="G27" s="54"/>
    </row>
    <row r="28" spans="1:19" ht="13.5" hidden="1" thickBot="1" x14ac:dyDescent="0.25">
      <c r="D28" s="100">
        <f>E27+G24</f>
        <v>2569992.2200000002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>
        <f>SUM(D20+I20+J20)</f>
        <v>40191</v>
      </c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5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6:T45"/>
  <sheetViews>
    <sheetView zoomScaleNormal="100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V37" sqref="V37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59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4"/>
      <c r="Q12" s="34"/>
      <c r="R12" s="35">
        <f>SUM(D12:O12)</f>
        <v>0</v>
      </c>
      <c r="S12" s="29">
        <f>+S11+R12</f>
        <v>1440948.3299999998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0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6"/>
      <c r="Q13" s="36"/>
      <c r="R13" s="35">
        <f t="shared" ref="R13:R22" si="1">SUM(D13:O13)</f>
        <v>0</v>
      </c>
      <c r="S13" s="29">
        <f t="shared" ref="S13:S22" si="2">+S12+R13</f>
        <v>1440948.3299999998</v>
      </c>
    </row>
    <row r="14" spans="1:20" x14ac:dyDescent="0.2">
      <c r="A14" s="30">
        <v>56</v>
      </c>
      <c r="B14" s="31" t="s">
        <v>24</v>
      </c>
      <c r="C14" s="32">
        <f t="shared" si="0"/>
        <v>0</v>
      </c>
      <c r="D14" s="33"/>
      <c r="E14" s="33"/>
      <c r="F14" s="33"/>
      <c r="G14" s="33"/>
      <c r="H14" s="33"/>
      <c r="I14" s="33"/>
      <c r="J14" s="33"/>
      <c r="K14" s="37"/>
      <c r="L14" s="33"/>
      <c r="M14" s="33"/>
      <c r="N14" s="33"/>
      <c r="O14" s="33"/>
      <c r="P14" s="36"/>
      <c r="Q14" s="36"/>
      <c r="R14" s="35">
        <f t="shared" si="1"/>
        <v>0</v>
      </c>
      <c r="S14" s="29">
        <f t="shared" si="2"/>
        <v>1440948.3299999998</v>
      </c>
    </row>
    <row r="15" spans="1:20" x14ac:dyDescent="0.2">
      <c r="A15" s="30">
        <v>56</v>
      </c>
      <c r="B15" s="31" t="s">
        <v>25</v>
      </c>
      <c r="C15" s="32">
        <f t="shared" si="0"/>
        <v>0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1"/>
        <v>0</v>
      </c>
      <c r="S15" s="29">
        <f t="shared" si="2"/>
        <v>1440948.3299999998</v>
      </c>
    </row>
    <row r="16" spans="1:20" x14ac:dyDescent="0.2">
      <c r="A16" s="30">
        <v>56</v>
      </c>
      <c r="B16" s="31" t="s">
        <v>26</v>
      </c>
      <c r="C16" s="32">
        <f t="shared" si="0"/>
        <v>0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1"/>
        <v>0</v>
      </c>
      <c r="S16" s="29">
        <f t="shared" si="2"/>
        <v>1440948.3299999998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0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1"/>
        <v>0</v>
      </c>
      <c r="S17" s="29">
        <f t="shared" si="2"/>
        <v>1440948.3299999998</v>
      </c>
    </row>
    <row r="18" spans="1:19" x14ac:dyDescent="0.2">
      <c r="A18" s="30">
        <v>56</v>
      </c>
      <c r="B18" s="31" t="s">
        <v>28</v>
      </c>
      <c r="C18" s="32">
        <f t="shared" si="0"/>
        <v>0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1"/>
        <v>0</v>
      </c>
      <c r="S18" s="29">
        <f t="shared" si="2"/>
        <v>1440948.3299999998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1"/>
        <v>0</v>
      </c>
      <c r="S19" s="29">
        <f t="shared" si="2"/>
        <v>1440948.3299999998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1"/>
        <v>0</v>
      </c>
      <c r="S20" s="29">
        <f t="shared" si="2"/>
        <v>1440948.3299999998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2"/>
        <v>1440948.3299999998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1"/>
        <v>0</v>
      </c>
      <c r="S22" s="29">
        <f t="shared" si="2"/>
        <v>1440948.3299999998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532897</v>
      </c>
      <c r="E24" s="51">
        <f>SUM(E11:E22)</f>
        <v>491868.28</v>
      </c>
      <c r="F24" s="51">
        <f>SUM(F11:F22)</f>
        <v>0</v>
      </c>
      <c r="G24" s="51">
        <f t="shared" ref="G24:Q24" si="3">SUM(G11:G22)</f>
        <v>84288.09</v>
      </c>
      <c r="H24" s="51">
        <f t="shared" si="3"/>
        <v>0</v>
      </c>
      <c r="I24" s="51">
        <f t="shared" si="3"/>
        <v>128466.4</v>
      </c>
      <c r="J24" s="51">
        <f t="shared" si="3"/>
        <v>104704.66</v>
      </c>
      <c r="K24" s="51">
        <f t="shared" si="3"/>
        <v>0</v>
      </c>
      <c r="L24" s="51">
        <f t="shared" si="3"/>
        <v>22005.45</v>
      </c>
      <c r="M24" s="51">
        <f t="shared" si="3"/>
        <v>14670.3</v>
      </c>
      <c r="N24" s="51">
        <f t="shared" si="3"/>
        <v>0</v>
      </c>
      <c r="O24" s="51">
        <f t="shared" si="3"/>
        <v>62048.15</v>
      </c>
      <c r="P24" s="52"/>
      <c r="Q24" s="51">
        <f t="shared" si="3"/>
        <v>0</v>
      </c>
      <c r="R24" s="51"/>
      <c r="S24" s="21">
        <f>D24+E24+G24+H24+I24+J24+K24+L24+M24+N24+O24+P24+Q24+R24</f>
        <v>1440948.3299999998</v>
      </c>
    </row>
    <row r="25" spans="1:19" ht="13.5" hidden="1" thickBot="1" x14ac:dyDescent="0.25">
      <c r="D25" s="51">
        <f>D24+I24</f>
        <v>661363.4</v>
      </c>
      <c r="E25" s="51">
        <f>E24+J24</f>
        <v>596572.94000000006</v>
      </c>
      <c r="F25" s="53" t="s">
        <v>34</v>
      </c>
      <c r="G25" s="54"/>
    </row>
    <row r="26" spans="1:19" ht="13.5" hidden="1" thickBot="1" x14ac:dyDescent="0.25">
      <c r="D26" s="100">
        <f>D25+E25</f>
        <v>1257936.3400000001</v>
      </c>
      <c r="E26" s="101"/>
      <c r="F26" s="53" t="s">
        <v>35</v>
      </c>
      <c r="G26" s="54"/>
    </row>
    <row r="27" spans="1:19" ht="13.5" hidden="1" thickBot="1" x14ac:dyDescent="0.25">
      <c r="D27" s="72"/>
      <c r="E27" s="73">
        <f>D26+L24+M24</f>
        <v>1294612.0900000001</v>
      </c>
      <c r="F27" s="53" t="s">
        <v>36</v>
      </c>
      <c r="G27" s="54"/>
    </row>
    <row r="28" spans="1:19" ht="13.5" hidden="1" thickBot="1" x14ac:dyDescent="0.25">
      <c r="D28" s="100">
        <f>E27+G24</f>
        <v>1378900.1800000002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>
        <f>SUM(D20+I20+J20)</f>
        <v>0</v>
      </c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6:T45"/>
  <sheetViews>
    <sheetView zoomScale="110" zoomScaleNormal="110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L38" sqref="L38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61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6"/>
      <c r="Q13" s="36"/>
      <c r="R13" s="35">
        <f t="shared" ref="R13:R22" si="1">SUM(D13:O13)</f>
        <v>0</v>
      </c>
      <c r="S13" s="29">
        <f t="shared" ref="S13:S22" si="2">+S12+R13</f>
        <v>1831852.9299999997</v>
      </c>
    </row>
    <row r="14" spans="1:20" x14ac:dyDescent="0.2">
      <c r="A14" s="30">
        <v>56</v>
      </c>
      <c r="B14" s="31" t="s">
        <v>24</v>
      </c>
      <c r="C14" s="32">
        <f t="shared" si="0"/>
        <v>0</v>
      </c>
      <c r="D14" s="33"/>
      <c r="E14" s="33"/>
      <c r="F14" s="33"/>
      <c r="G14" s="33"/>
      <c r="H14" s="33"/>
      <c r="I14" s="33"/>
      <c r="J14" s="33"/>
      <c r="K14" s="37"/>
      <c r="L14" s="33"/>
      <c r="M14" s="33"/>
      <c r="N14" s="33"/>
      <c r="O14" s="33"/>
      <c r="P14" s="36"/>
      <c r="Q14" s="36"/>
      <c r="R14" s="35">
        <f t="shared" si="1"/>
        <v>0</v>
      </c>
      <c r="S14" s="29">
        <f t="shared" si="2"/>
        <v>1831852.9299999997</v>
      </c>
    </row>
    <row r="15" spans="1:20" x14ac:dyDescent="0.2">
      <c r="A15" s="30">
        <v>56</v>
      </c>
      <c r="B15" s="31" t="s">
        <v>25</v>
      </c>
      <c r="C15" s="32">
        <f t="shared" si="0"/>
        <v>0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1"/>
        <v>0</v>
      </c>
      <c r="S15" s="29">
        <f t="shared" si="2"/>
        <v>1831852.9299999997</v>
      </c>
    </row>
    <row r="16" spans="1:20" x14ac:dyDescent="0.2">
      <c r="A16" s="30">
        <v>56</v>
      </c>
      <c r="B16" s="31" t="s">
        <v>26</v>
      </c>
      <c r="C16" s="32">
        <f t="shared" si="0"/>
        <v>0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1"/>
        <v>0</v>
      </c>
      <c r="S16" s="29">
        <f t="shared" si="2"/>
        <v>1831852.9299999997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0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1"/>
        <v>0</v>
      </c>
      <c r="S17" s="29">
        <f t="shared" si="2"/>
        <v>1831852.9299999997</v>
      </c>
    </row>
    <row r="18" spans="1:19" x14ac:dyDescent="0.2">
      <c r="A18" s="30">
        <v>56</v>
      </c>
      <c r="B18" s="31" t="s">
        <v>28</v>
      </c>
      <c r="C18" s="32">
        <f t="shared" si="0"/>
        <v>0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1"/>
        <v>0</v>
      </c>
      <c r="S18" s="29">
        <f t="shared" si="2"/>
        <v>1831852.9299999997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1"/>
        <v>0</v>
      </c>
      <c r="S19" s="29">
        <f t="shared" si="2"/>
        <v>1831852.9299999997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1"/>
        <v>0</v>
      </c>
      <c r="S20" s="29">
        <f t="shared" si="2"/>
        <v>1831852.9299999997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2"/>
        <v>1831852.9299999997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1"/>
        <v>0</v>
      </c>
      <c r="S22" s="29">
        <f t="shared" si="2"/>
        <v>1831852.9299999997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643700.5</v>
      </c>
      <c r="E24" s="51">
        <f>SUM(E11:E22)</f>
        <v>634124.28</v>
      </c>
      <c r="F24" s="51">
        <f>SUM(F11:F22)</f>
        <v>0</v>
      </c>
      <c r="G24" s="51">
        <f t="shared" ref="G24:Q24" si="3">SUM(G11:G22)</f>
        <v>105440.94</v>
      </c>
      <c r="H24" s="51">
        <f t="shared" si="3"/>
        <v>0</v>
      </c>
      <c r="I24" s="51">
        <f t="shared" si="3"/>
        <v>168510.65</v>
      </c>
      <c r="J24" s="51">
        <f t="shared" si="3"/>
        <v>131511.16</v>
      </c>
      <c r="K24" s="51">
        <f t="shared" si="3"/>
        <v>0</v>
      </c>
      <c r="L24" s="51">
        <f t="shared" si="3"/>
        <v>40129.65</v>
      </c>
      <c r="M24" s="51">
        <f t="shared" si="3"/>
        <v>26753.1</v>
      </c>
      <c r="N24" s="51">
        <f t="shared" si="3"/>
        <v>0</v>
      </c>
      <c r="O24" s="51">
        <f t="shared" si="3"/>
        <v>81682.649999999994</v>
      </c>
      <c r="P24" s="52"/>
      <c r="Q24" s="51">
        <f t="shared" si="3"/>
        <v>0</v>
      </c>
      <c r="R24" s="51"/>
      <c r="S24" s="21">
        <f>D24+E24+G24+H24+I24+J24+K24+L24+M24+N24+O24+P24+Q24+R24</f>
        <v>1831852.9299999997</v>
      </c>
    </row>
    <row r="25" spans="1:19" ht="13.5" hidden="1" thickBot="1" x14ac:dyDescent="0.25">
      <c r="D25" s="51">
        <f>D24+I24</f>
        <v>812211.15</v>
      </c>
      <c r="E25" s="51">
        <f>E24+J24</f>
        <v>765635.44000000006</v>
      </c>
      <c r="F25" s="53" t="s">
        <v>34</v>
      </c>
      <c r="G25" s="54"/>
    </row>
    <row r="26" spans="1:19" ht="13.5" hidden="1" thickBot="1" x14ac:dyDescent="0.25">
      <c r="D26" s="100">
        <f>D25+E25</f>
        <v>1577846.59</v>
      </c>
      <c r="E26" s="101"/>
      <c r="F26" s="53" t="s">
        <v>35</v>
      </c>
      <c r="G26" s="54"/>
    </row>
    <row r="27" spans="1:19" ht="13.5" hidden="1" thickBot="1" x14ac:dyDescent="0.25">
      <c r="D27" s="72"/>
      <c r="E27" s="73">
        <f>D26+L24+M24</f>
        <v>1644729.34</v>
      </c>
      <c r="F27" s="53" t="s">
        <v>36</v>
      </c>
      <c r="G27" s="54"/>
    </row>
    <row r="28" spans="1:19" ht="13.5" hidden="1" thickBot="1" x14ac:dyDescent="0.25">
      <c r="D28" s="100">
        <f>E27+G24</f>
        <v>1750170.28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>
        <f>SUM(D20+I20+J20)</f>
        <v>0</v>
      </c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6:T45"/>
  <sheetViews>
    <sheetView zoomScale="110" zoomScaleNormal="110" workbookViewId="0">
      <pane xSplit="2" ySplit="9" topLeftCell="G10" activePane="bottomRight" state="frozen"/>
      <selection pane="topRight" activeCell="D1" sqref="D1"/>
      <selection pane="bottomLeft" activeCell="A4" sqref="A4"/>
      <selection pane="bottomRight" activeCell="M24" sqref="M24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60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>
        <v>74970</v>
      </c>
      <c r="E13" s="33">
        <v>71339.5</v>
      </c>
      <c r="G13" s="33">
        <v>13788.3</v>
      </c>
      <c r="H13" s="33"/>
      <c r="I13" s="74">
        <v>30163.8</v>
      </c>
      <c r="J13" s="75">
        <v>17345.599999999999</v>
      </c>
      <c r="K13" s="37"/>
      <c r="L13" s="33">
        <v>24159.02</v>
      </c>
      <c r="M13" s="33">
        <v>19766.47</v>
      </c>
      <c r="N13" s="33"/>
      <c r="O13" s="33">
        <v>16694</v>
      </c>
      <c r="P13" s="36"/>
      <c r="Q13" s="36"/>
      <c r="R13" s="35">
        <f>SUM(D13:O13)</f>
        <v>268226.68999999994</v>
      </c>
      <c r="S13" s="29">
        <f t="shared" ref="S13:S22" si="1">+S12+R13</f>
        <v>2100079.6199999996</v>
      </c>
    </row>
    <row r="14" spans="1:20" x14ac:dyDescent="0.2">
      <c r="A14" s="30">
        <v>56</v>
      </c>
      <c r="B14" s="31" t="s">
        <v>24</v>
      </c>
      <c r="C14" s="32">
        <f t="shared" si="0"/>
        <v>146309.5</v>
      </c>
      <c r="D14" s="33"/>
      <c r="E14" s="33"/>
      <c r="F14" s="33"/>
      <c r="G14" s="33"/>
      <c r="H14" s="33"/>
      <c r="I14" s="33"/>
      <c r="J14" s="33"/>
      <c r="K14" s="37"/>
      <c r="L14" s="33"/>
      <c r="M14" s="33"/>
      <c r="N14" s="33"/>
      <c r="O14" s="33"/>
      <c r="P14" s="36"/>
      <c r="Q14" s="36"/>
      <c r="R14" s="35">
        <f t="shared" ref="R14:R22" si="2">SUM(D14:O14)</f>
        <v>0</v>
      </c>
      <c r="S14" s="29">
        <f t="shared" si="1"/>
        <v>2100079.6199999996</v>
      </c>
    </row>
    <row r="15" spans="1:20" x14ac:dyDescent="0.2">
      <c r="A15" s="30">
        <v>56</v>
      </c>
      <c r="B15" s="31" t="s">
        <v>25</v>
      </c>
      <c r="C15" s="32">
        <f t="shared" si="0"/>
        <v>0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2"/>
        <v>0</v>
      </c>
      <c r="S15" s="29">
        <f t="shared" si="1"/>
        <v>2100079.6199999996</v>
      </c>
    </row>
    <row r="16" spans="1:20" x14ac:dyDescent="0.2">
      <c r="A16" s="30">
        <v>56</v>
      </c>
      <c r="B16" s="31" t="s">
        <v>26</v>
      </c>
      <c r="C16" s="32">
        <f t="shared" si="0"/>
        <v>0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2"/>
        <v>0</v>
      </c>
      <c r="S16" s="29">
        <f t="shared" si="1"/>
        <v>2100079.6199999996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0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2"/>
        <v>0</v>
      </c>
      <c r="S17" s="29">
        <f t="shared" si="1"/>
        <v>2100079.6199999996</v>
      </c>
    </row>
    <row r="18" spans="1:19" x14ac:dyDescent="0.2">
      <c r="A18" s="30">
        <v>56</v>
      </c>
      <c r="B18" s="31" t="s">
        <v>28</v>
      </c>
      <c r="C18" s="32">
        <f t="shared" si="0"/>
        <v>0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2100079.6199999996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2100079.6199999996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2100079.6199999996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2100079.6199999996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2100079.6199999996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718670.5</v>
      </c>
      <c r="E24" s="51">
        <f>SUM(E11:E22)</f>
        <v>705463.78</v>
      </c>
      <c r="F24" s="51">
        <f>SUM(F11:F22)</f>
        <v>0</v>
      </c>
      <c r="G24" s="51">
        <f t="shared" ref="G24:Q24" si="3">SUM(G11:G22)</f>
        <v>119229.24</v>
      </c>
      <c r="H24" s="51">
        <f t="shared" si="3"/>
        <v>0</v>
      </c>
      <c r="I24" s="51">
        <f t="shared" si="3"/>
        <v>198674.44999999998</v>
      </c>
      <c r="J24" s="51">
        <f t="shared" si="3"/>
        <v>148856.76</v>
      </c>
      <c r="K24" s="51">
        <f t="shared" si="3"/>
        <v>0</v>
      </c>
      <c r="L24" s="51">
        <f t="shared" si="3"/>
        <v>64288.67</v>
      </c>
      <c r="M24" s="51">
        <f t="shared" si="3"/>
        <v>46519.57</v>
      </c>
      <c r="N24" s="51">
        <f t="shared" si="3"/>
        <v>0</v>
      </c>
      <c r="O24" s="51">
        <f t="shared" si="3"/>
        <v>98376.65</v>
      </c>
      <c r="P24" s="52"/>
      <c r="Q24" s="51">
        <f t="shared" si="3"/>
        <v>0</v>
      </c>
      <c r="R24" s="51"/>
      <c r="S24" s="21">
        <f>D24+E24+G24+H24+I24+J24+K24+L24+M24+N24+O24+P24+Q24+R24</f>
        <v>2100079.62</v>
      </c>
    </row>
    <row r="25" spans="1:19" ht="13.5" hidden="1" thickBot="1" x14ac:dyDescent="0.25">
      <c r="D25" s="51">
        <f>D24+I24</f>
        <v>917344.95</v>
      </c>
      <c r="E25" s="51">
        <f>E24+J24</f>
        <v>854320.54</v>
      </c>
      <c r="F25" s="53" t="s">
        <v>34</v>
      </c>
      <c r="G25" s="54"/>
    </row>
    <row r="26" spans="1:19" ht="13.5" hidden="1" thickBot="1" x14ac:dyDescent="0.25">
      <c r="D26" s="100">
        <f>D25+E25</f>
        <v>1771665.49</v>
      </c>
      <c r="E26" s="101"/>
      <c r="F26" s="53" t="s">
        <v>35</v>
      </c>
      <c r="G26" s="54"/>
    </row>
    <row r="27" spans="1:19" ht="13.5" hidden="1" thickBot="1" x14ac:dyDescent="0.25">
      <c r="D27" s="72"/>
      <c r="E27" s="73">
        <f>D26+L24+M24</f>
        <v>1882473.73</v>
      </c>
      <c r="F27" s="53" t="s">
        <v>36</v>
      </c>
      <c r="G27" s="54"/>
    </row>
    <row r="28" spans="1:19" ht="13.5" hidden="1" thickBot="1" x14ac:dyDescent="0.25">
      <c r="D28" s="100">
        <f>E27+G24</f>
        <v>2001702.97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>
        <f>SUM(D20+I20+J20)</f>
        <v>0</v>
      </c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6:T45"/>
  <sheetViews>
    <sheetView zoomScale="118" zoomScaleNormal="118" workbookViewId="0">
      <pane xSplit="2" ySplit="9" topLeftCell="C11" activePane="bottomRight" state="frozen"/>
      <selection pane="topRight" activeCell="D1" sqref="D1"/>
      <selection pane="bottomLeft" activeCell="A4" sqref="A4"/>
      <selection pane="bottomRight" activeCell="J14" sqref="I14:J14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62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>
        <v>74970</v>
      </c>
      <c r="E13" s="33">
        <v>71339.5</v>
      </c>
      <c r="G13" s="33">
        <v>13788.3</v>
      </c>
      <c r="H13" s="33"/>
      <c r="I13" s="75">
        <v>30163.8</v>
      </c>
      <c r="J13" s="75">
        <v>17345.599999999999</v>
      </c>
      <c r="K13" s="37"/>
      <c r="L13" s="33">
        <v>24159.02</v>
      </c>
      <c r="M13" s="33">
        <v>19766.47</v>
      </c>
      <c r="N13" s="33"/>
      <c r="O13" s="33">
        <v>16694</v>
      </c>
      <c r="P13" s="36"/>
      <c r="Q13" s="36"/>
      <c r="R13" s="35">
        <f>SUM(D13:O13)</f>
        <v>268226.68999999994</v>
      </c>
      <c r="S13" s="29">
        <f t="shared" ref="S13:S22" si="1">+S12+R13</f>
        <v>2100079.6199999996</v>
      </c>
    </row>
    <row r="14" spans="1:20" x14ac:dyDescent="0.2">
      <c r="A14" s="30">
        <v>56</v>
      </c>
      <c r="B14" s="31" t="s">
        <v>24</v>
      </c>
      <c r="C14" s="32">
        <f>D13+E13</f>
        <v>146309.5</v>
      </c>
      <c r="D14" s="33">
        <v>63227.27</v>
      </c>
      <c r="E14" s="33">
        <v>45150.5</v>
      </c>
      <c r="F14" s="33"/>
      <c r="G14" s="33">
        <v>11324</v>
      </c>
      <c r="H14" s="33"/>
      <c r="I14" s="33">
        <v>31124</v>
      </c>
      <c r="J14" s="33">
        <v>17400</v>
      </c>
      <c r="K14" s="37"/>
      <c r="L14" s="33">
        <v>56013.599999999999</v>
      </c>
      <c r="M14" s="33">
        <v>37342.400000000001</v>
      </c>
      <c r="N14" s="33"/>
      <c r="O14" s="33">
        <v>12300</v>
      </c>
      <c r="P14" s="36"/>
      <c r="Q14" s="36"/>
      <c r="R14" s="35">
        <f t="shared" ref="R14:R22" si="2">SUM(D14:O14)</f>
        <v>273881.77</v>
      </c>
      <c r="S14" s="29">
        <f t="shared" si="1"/>
        <v>2373961.3899999997</v>
      </c>
    </row>
    <row r="15" spans="1:20" x14ac:dyDescent="0.2">
      <c r="A15" s="30">
        <v>56</v>
      </c>
      <c r="B15" s="31" t="s">
        <v>25</v>
      </c>
      <c r="C15" s="32">
        <f t="shared" si="0"/>
        <v>108377.76999999999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2"/>
        <v>0</v>
      </c>
      <c r="S15" s="29">
        <f t="shared" si="1"/>
        <v>2373961.3899999997</v>
      </c>
    </row>
    <row r="16" spans="1:20" x14ac:dyDescent="0.2">
      <c r="A16" s="30">
        <v>56</v>
      </c>
      <c r="B16" s="31" t="s">
        <v>26</v>
      </c>
      <c r="C16" s="32">
        <f t="shared" si="0"/>
        <v>0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2"/>
        <v>0</v>
      </c>
      <c r="S16" s="29">
        <f t="shared" si="1"/>
        <v>2373961.3899999997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0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2"/>
        <v>0</v>
      </c>
      <c r="S17" s="29">
        <f t="shared" si="1"/>
        <v>2373961.3899999997</v>
      </c>
    </row>
    <row r="18" spans="1:19" x14ac:dyDescent="0.2">
      <c r="A18" s="30">
        <v>56</v>
      </c>
      <c r="B18" s="31" t="s">
        <v>28</v>
      </c>
      <c r="C18" s="32">
        <f t="shared" si="0"/>
        <v>0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2373961.3899999997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2373961.3899999997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2373961.3899999997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2373961.3899999997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2373961.3899999997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781897.77</v>
      </c>
      <c r="E24" s="51">
        <f>SUM(E11:E22)</f>
        <v>750614.28</v>
      </c>
      <c r="F24" s="51">
        <f>SUM(F11:F22)</f>
        <v>0</v>
      </c>
      <c r="G24" s="51">
        <f t="shared" ref="G24:Q24" si="3">SUM(G11:G22)</f>
        <v>130553.24</v>
      </c>
      <c r="H24" s="51">
        <f t="shared" si="3"/>
        <v>0</v>
      </c>
      <c r="I24" s="51">
        <f t="shared" si="3"/>
        <v>229798.44999999998</v>
      </c>
      <c r="J24" s="51">
        <f t="shared" si="3"/>
        <v>166256.76</v>
      </c>
      <c r="K24" s="51">
        <f t="shared" si="3"/>
        <v>0</v>
      </c>
      <c r="L24" s="51">
        <f t="shared" si="3"/>
        <v>120302.26999999999</v>
      </c>
      <c r="M24" s="51">
        <f t="shared" si="3"/>
        <v>83861.97</v>
      </c>
      <c r="N24" s="51">
        <f t="shared" si="3"/>
        <v>0</v>
      </c>
      <c r="O24" s="51">
        <f t="shared" si="3"/>
        <v>110676.65</v>
      </c>
      <c r="P24" s="52"/>
      <c r="Q24" s="51">
        <f t="shared" si="3"/>
        <v>0</v>
      </c>
      <c r="R24" s="51"/>
      <c r="S24" s="21">
        <f>D24+E24+G24+H24+I24+J24+K24+L24+M24+N24+O24+P24+Q24+R24</f>
        <v>2373961.39</v>
      </c>
    </row>
    <row r="25" spans="1:19" ht="13.5" hidden="1" thickBot="1" x14ac:dyDescent="0.25">
      <c r="D25" s="51">
        <f>D24+I24</f>
        <v>1011696.22</v>
      </c>
      <c r="E25" s="51">
        <f>E24+J24</f>
        <v>916871.04</v>
      </c>
      <c r="F25" s="53" t="s">
        <v>34</v>
      </c>
      <c r="G25" s="54"/>
    </row>
    <row r="26" spans="1:19" ht="13.5" hidden="1" thickBot="1" x14ac:dyDescent="0.25">
      <c r="D26" s="100">
        <f>D25+E25</f>
        <v>1928567.26</v>
      </c>
      <c r="E26" s="101"/>
      <c r="F26" s="53" t="s">
        <v>35</v>
      </c>
      <c r="G26" s="54"/>
    </row>
    <row r="27" spans="1:19" ht="13.5" hidden="1" thickBot="1" x14ac:dyDescent="0.25">
      <c r="D27" s="76"/>
      <c r="E27" s="77">
        <f>D26+L24+M24</f>
        <v>2132731.5</v>
      </c>
      <c r="F27" s="53" t="s">
        <v>36</v>
      </c>
      <c r="G27" s="54"/>
    </row>
    <row r="28" spans="1:19" ht="13.5" hidden="1" thickBot="1" x14ac:dyDescent="0.25">
      <c r="D28" s="100">
        <f>E27+G24</f>
        <v>2263284.7400000002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>
        <f>SUM(D20+I20+J20)</f>
        <v>0</v>
      </c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R15" sqref="R15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63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>
        <v>74970</v>
      </c>
      <c r="E13" s="33">
        <v>71339.5</v>
      </c>
      <c r="G13" s="33">
        <v>13788.3</v>
      </c>
      <c r="H13" s="33"/>
      <c r="I13" s="75">
        <v>30163.8</v>
      </c>
      <c r="J13" s="75">
        <v>17345.599999999999</v>
      </c>
      <c r="K13" s="37"/>
      <c r="L13" s="33">
        <v>24159.02</v>
      </c>
      <c r="M13" s="33">
        <v>19766.47</v>
      </c>
      <c r="N13" s="33"/>
      <c r="O13" s="33">
        <v>16694</v>
      </c>
      <c r="P13" s="36"/>
      <c r="Q13" s="36"/>
      <c r="R13" s="35">
        <f>SUM(D13:O13)</f>
        <v>268226.68999999994</v>
      </c>
      <c r="S13" s="29">
        <f t="shared" ref="S13:S22" si="1">+S12+R13</f>
        <v>2100079.6199999996</v>
      </c>
    </row>
    <row r="14" spans="1:20" x14ac:dyDescent="0.2">
      <c r="A14" s="30">
        <v>56</v>
      </c>
      <c r="B14" s="31" t="s">
        <v>24</v>
      </c>
      <c r="C14" s="32">
        <f>D13+E13</f>
        <v>146309.5</v>
      </c>
      <c r="D14" s="33">
        <v>63227.27</v>
      </c>
      <c r="E14" s="33">
        <v>45150.5</v>
      </c>
      <c r="F14" s="33"/>
      <c r="G14" s="33">
        <v>11324</v>
      </c>
      <c r="H14" s="33"/>
      <c r="I14" s="33">
        <v>31124</v>
      </c>
      <c r="J14" s="33">
        <v>17400</v>
      </c>
      <c r="K14" s="37"/>
      <c r="L14" s="33">
        <v>56013.599999999999</v>
      </c>
      <c r="M14" s="33">
        <v>37342.400000000001</v>
      </c>
      <c r="N14" s="33"/>
      <c r="O14" s="33">
        <v>12300</v>
      </c>
      <c r="P14" s="36"/>
      <c r="Q14" s="36"/>
      <c r="R14" s="35">
        <f t="shared" ref="R14:R22" si="2">SUM(D14:O14)</f>
        <v>273881.77</v>
      </c>
      <c r="S14" s="29">
        <f t="shared" si="1"/>
        <v>2373961.3899999997</v>
      </c>
    </row>
    <row r="15" spans="1:20" x14ac:dyDescent="0.2">
      <c r="A15" s="30">
        <v>56</v>
      </c>
      <c r="B15" s="31" t="s">
        <v>25</v>
      </c>
      <c r="C15" s="32">
        <f t="shared" si="0"/>
        <v>108377.76999999999</v>
      </c>
      <c r="D15" s="33">
        <v>35788.5</v>
      </c>
      <c r="E15" s="33">
        <v>46859.44</v>
      </c>
      <c r="F15" s="33"/>
      <c r="G15" s="33">
        <v>9813.5</v>
      </c>
      <c r="H15" s="33"/>
      <c r="I15" s="33">
        <v>12195.5</v>
      </c>
      <c r="J15" s="33">
        <v>21512.94</v>
      </c>
      <c r="K15" s="37"/>
      <c r="L15" s="33">
        <v>42102</v>
      </c>
      <c r="M15" s="33">
        <v>28068</v>
      </c>
      <c r="N15" s="33"/>
      <c r="O15" s="33">
        <v>11822</v>
      </c>
      <c r="P15" s="36"/>
      <c r="Q15" s="36"/>
      <c r="R15" s="35">
        <f t="shared" si="2"/>
        <v>208161.88</v>
      </c>
      <c r="S15" s="29">
        <f t="shared" si="1"/>
        <v>2582123.2699999996</v>
      </c>
    </row>
    <row r="16" spans="1:20" x14ac:dyDescent="0.2">
      <c r="A16" s="30">
        <v>56</v>
      </c>
      <c r="B16" s="31" t="s">
        <v>26</v>
      </c>
      <c r="C16" s="32">
        <f t="shared" si="0"/>
        <v>82647.94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2"/>
        <v>0</v>
      </c>
      <c r="S16" s="29">
        <f t="shared" si="1"/>
        <v>2582123.2699999996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0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2"/>
        <v>0</v>
      </c>
      <c r="S17" s="29">
        <f t="shared" si="1"/>
        <v>2582123.2699999996</v>
      </c>
    </row>
    <row r="18" spans="1:19" x14ac:dyDescent="0.2">
      <c r="A18" s="30">
        <v>56</v>
      </c>
      <c r="B18" s="31" t="s">
        <v>28</v>
      </c>
      <c r="C18" s="32">
        <f t="shared" si="0"/>
        <v>0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2582123.2699999996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2582123.2699999996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2582123.2699999996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2582123.2699999996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2582123.2699999996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817686.27</v>
      </c>
      <c r="E24" s="51">
        <f>SUM(E11:E22)</f>
        <v>797473.72</v>
      </c>
      <c r="F24" s="51">
        <f>SUM(F11:F22)</f>
        <v>0</v>
      </c>
      <c r="G24" s="51">
        <f t="shared" ref="G24:Q24" si="3">SUM(G11:G22)</f>
        <v>140366.74</v>
      </c>
      <c r="H24" s="51">
        <f t="shared" si="3"/>
        <v>0</v>
      </c>
      <c r="I24" s="51">
        <f t="shared" si="3"/>
        <v>241993.94999999998</v>
      </c>
      <c r="J24" s="51">
        <f t="shared" si="3"/>
        <v>187769.7</v>
      </c>
      <c r="K24" s="51">
        <f t="shared" si="3"/>
        <v>0</v>
      </c>
      <c r="L24" s="51">
        <f t="shared" si="3"/>
        <v>162404.26999999999</v>
      </c>
      <c r="M24" s="51">
        <f t="shared" si="3"/>
        <v>111929.97</v>
      </c>
      <c r="N24" s="51">
        <f t="shared" si="3"/>
        <v>0</v>
      </c>
      <c r="O24" s="51">
        <f t="shared" si="3"/>
        <v>122498.65</v>
      </c>
      <c r="P24" s="52"/>
      <c r="Q24" s="51">
        <f t="shared" si="3"/>
        <v>0</v>
      </c>
      <c r="R24" s="51"/>
      <c r="S24" s="21">
        <f>D24+E24+G24+H24+I24+J24+K24+L24+M24+N24+O24+P24+Q24+R24</f>
        <v>2582123.27</v>
      </c>
    </row>
    <row r="25" spans="1:19" ht="13.5" hidden="1" thickBot="1" x14ac:dyDescent="0.25">
      <c r="D25" s="51">
        <f>D24+I24</f>
        <v>1059680.22</v>
      </c>
      <c r="E25" s="51">
        <f>E24+J24</f>
        <v>985243.41999999993</v>
      </c>
      <c r="F25" s="53" t="s">
        <v>34</v>
      </c>
      <c r="G25" s="54"/>
    </row>
    <row r="26" spans="1:19" ht="13.5" hidden="1" thickBot="1" x14ac:dyDescent="0.25">
      <c r="D26" s="100">
        <f>D25+E25</f>
        <v>2044923.64</v>
      </c>
      <c r="E26" s="101"/>
      <c r="F26" s="53" t="s">
        <v>35</v>
      </c>
      <c r="G26" s="54"/>
    </row>
    <row r="27" spans="1:19" ht="13.5" hidden="1" thickBot="1" x14ac:dyDescent="0.25">
      <c r="D27" s="78"/>
      <c r="E27" s="79">
        <f>D26+L24+M24</f>
        <v>2319257.88</v>
      </c>
      <c r="F27" s="53" t="s">
        <v>36</v>
      </c>
      <c r="G27" s="54"/>
    </row>
    <row r="28" spans="1:19" ht="13.5" hidden="1" thickBot="1" x14ac:dyDescent="0.25">
      <c r="D28" s="100">
        <f>E27+G24</f>
        <v>2459624.62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>
        <f>SUM(D20+I20+J20)</f>
        <v>0</v>
      </c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6:T45"/>
  <sheetViews>
    <sheetView zoomScale="118" zoomScaleNormal="118" workbookViewId="0">
      <pane xSplit="2" ySplit="9" topLeftCell="C13" activePane="bottomRight" state="frozen"/>
      <selection pane="topRight" activeCell="D1" sqref="D1"/>
      <selection pane="bottomLeft" activeCell="A4" sqref="A4"/>
      <selection pane="bottomRight" activeCell="D17" sqref="D17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64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>
        <v>74970</v>
      </c>
      <c r="E13" s="33">
        <v>71339.5</v>
      </c>
      <c r="G13" s="33">
        <v>13788.3</v>
      </c>
      <c r="H13" s="33"/>
      <c r="I13" s="75">
        <v>30163.8</v>
      </c>
      <c r="J13" s="75">
        <v>17345.599999999999</v>
      </c>
      <c r="K13" s="37"/>
      <c r="L13" s="33">
        <v>24159.02</v>
      </c>
      <c r="M13" s="33">
        <v>19766.47</v>
      </c>
      <c r="N13" s="33"/>
      <c r="O13" s="33">
        <v>16694</v>
      </c>
      <c r="P13" s="36"/>
      <c r="Q13" s="36"/>
      <c r="R13" s="35">
        <f>SUM(D13:O13)</f>
        <v>268226.68999999994</v>
      </c>
      <c r="S13" s="29">
        <f t="shared" ref="S13:S22" si="1">+S12+R13</f>
        <v>2100079.6199999996</v>
      </c>
    </row>
    <row r="14" spans="1:20" x14ac:dyDescent="0.2">
      <c r="A14" s="30">
        <v>56</v>
      </c>
      <c r="B14" s="31" t="s">
        <v>24</v>
      </c>
      <c r="C14" s="32">
        <f>D13+E13</f>
        <v>146309.5</v>
      </c>
      <c r="D14" s="33">
        <v>63227.27</v>
      </c>
      <c r="E14" s="33">
        <v>45150.5</v>
      </c>
      <c r="F14" s="33"/>
      <c r="G14" s="33">
        <v>11324</v>
      </c>
      <c r="H14" s="33"/>
      <c r="I14" s="33">
        <v>31124</v>
      </c>
      <c r="J14" s="33">
        <v>17400</v>
      </c>
      <c r="K14" s="37"/>
      <c r="L14" s="33">
        <v>56013.599999999999</v>
      </c>
      <c r="M14" s="33">
        <v>37342.400000000001</v>
      </c>
      <c r="N14" s="33"/>
      <c r="O14" s="33">
        <v>12300</v>
      </c>
      <c r="P14" s="36"/>
      <c r="Q14" s="36"/>
      <c r="R14" s="35">
        <f t="shared" ref="R14:R22" si="2">SUM(D14:O14)</f>
        <v>273881.77</v>
      </c>
      <c r="S14" s="29">
        <f t="shared" si="1"/>
        <v>2373961.3899999997</v>
      </c>
    </row>
    <row r="15" spans="1:20" x14ac:dyDescent="0.2">
      <c r="A15" s="30">
        <v>56</v>
      </c>
      <c r="B15" s="31" t="s">
        <v>25</v>
      </c>
      <c r="C15" s="32">
        <f t="shared" si="0"/>
        <v>108377.76999999999</v>
      </c>
      <c r="D15" s="33">
        <v>35788.5</v>
      </c>
      <c r="E15" s="33">
        <v>46859.44</v>
      </c>
      <c r="F15" s="33"/>
      <c r="G15" s="33">
        <v>9813.5</v>
      </c>
      <c r="H15" s="33"/>
      <c r="I15" s="33">
        <v>12195.5</v>
      </c>
      <c r="J15" s="33">
        <v>21512.94</v>
      </c>
      <c r="K15" s="37"/>
      <c r="L15" s="33">
        <v>42102</v>
      </c>
      <c r="M15" s="33">
        <v>28068</v>
      </c>
      <c r="N15" s="33"/>
      <c r="O15" s="33">
        <v>11822</v>
      </c>
      <c r="P15" s="36"/>
      <c r="Q15" s="36"/>
      <c r="R15" s="35">
        <f t="shared" si="2"/>
        <v>208161.88</v>
      </c>
      <c r="S15" s="29">
        <f t="shared" si="1"/>
        <v>2582123.2699999996</v>
      </c>
    </row>
    <row r="16" spans="1:20" x14ac:dyDescent="0.2">
      <c r="A16" s="30">
        <v>56</v>
      </c>
      <c r="B16" s="31" t="s">
        <v>26</v>
      </c>
      <c r="C16" s="32">
        <f t="shared" si="0"/>
        <v>82647.94</v>
      </c>
      <c r="D16" s="33">
        <v>50513.599999999999</v>
      </c>
      <c r="E16" s="33">
        <v>15880</v>
      </c>
      <c r="F16" s="33"/>
      <c r="G16" s="33">
        <v>27385.15</v>
      </c>
      <c r="H16" s="33"/>
      <c r="I16" s="33">
        <v>26900.1</v>
      </c>
      <c r="J16" s="33">
        <v>6705</v>
      </c>
      <c r="K16" s="37"/>
      <c r="L16" s="33">
        <v>48611.4</v>
      </c>
      <c r="M16" s="33">
        <v>32407.599999999999</v>
      </c>
      <c r="N16" s="33"/>
      <c r="O16" s="33">
        <v>14102</v>
      </c>
      <c r="P16" s="36"/>
      <c r="Q16" s="36"/>
      <c r="R16" s="35">
        <f t="shared" si="2"/>
        <v>222504.85</v>
      </c>
      <c r="S16" s="29">
        <f t="shared" si="1"/>
        <v>2804628.1199999996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66393.600000000006</v>
      </c>
      <c r="D17" s="33">
        <v>14851</v>
      </c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2"/>
        <v>14851</v>
      </c>
      <c r="S17" s="29">
        <f t="shared" si="1"/>
        <v>2819479.1199999996</v>
      </c>
    </row>
    <row r="18" spans="1:19" x14ac:dyDescent="0.2">
      <c r="A18" s="30">
        <v>56</v>
      </c>
      <c r="B18" s="31" t="s">
        <v>28</v>
      </c>
      <c r="C18" s="32">
        <f t="shared" si="0"/>
        <v>14851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2819479.1199999996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2819479.1199999996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2819479.1199999996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2819479.1199999996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2819479.1199999996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883050.87</v>
      </c>
      <c r="E24" s="51">
        <f>SUM(E11:E22)</f>
        <v>813353.72</v>
      </c>
      <c r="F24" s="51">
        <f>SUM(F11:F22)</f>
        <v>0</v>
      </c>
      <c r="G24" s="51">
        <f t="shared" ref="G24:Q24" si="3">SUM(G11:G22)</f>
        <v>167751.88999999998</v>
      </c>
      <c r="H24" s="51">
        <f t="shared" si="3"/>
        <v>0</v>
      </c>
      <c r="I24" s="51">
        <f t="shared" si="3"/>
        <v>268894.05</v>
      </c>
      <c r="J24" s="51">
        <f t="shared" si="3"/>
        <v>194474.7</v>
      </c>
      <c r="K24" s="51">
        <f t="shared" si="3"/>
        <v>0</v>
      </c>
      <c r="L24" s="51">
        <f t="shared" si="3"/>
        <v>211015.66999999998</v>
      </c>
      <c r="M24" s="51">
        <f t="shared" si="3"/>
        <v>144337.57</v>
      </c>
      <c r="N24" s="51">
        <f t="shared" si="3"/>
        <v>0</v>
      </c>
      <c r="O24" s="51">
        <f t="shared" si="3"/>
        <v>136600.65</v>
      </c>
      <c r="P24" s="52"/>
      <c r="Q24" s="51">
        <f t="shared" si="3"/>
        <v>0</v>
      </c>
      <c r="R24" s="51"/>
      <c r="S24" s="21">
        <f>D24+E24+G24+H24+I24+J24+K24+L24+M24+N24+O24+P24+Q24+R24</f>
        <v>2819479.1199999996</v>
      </c>
    </row>
    <row r="25" spans="1:19" ht="13.5" hidden="1" thickBot="1" x14ac:dyDescent="0.25">
      <c r="D25" s="51">
        <f>D24+I24</f>
        <v>1151944.92</v>
      </c>
      <c r="E25" s="51">
        <f>E24+J24</f>
        <v>1007828.4199999999</v>
      </c>
      <c r="F25" s="53" t="s">
        <v>34</v>
      </c>
      <c r="G25" s="54"/>
    </row>
    <row r="26" spans="1:19" ht="13.5" hidden="1" thickBot="1" x14ac:dyDescent="0.25">
      <c r="D26" s="100">
        <f>D25+E25</f>
        <v>2159773.34</v>
      </c>
      <c r="E26" s="101"/>
      <c r="F26" s="53" t="s">
        <v>35</v>
      </c>
      <c r="G26" s="54"/>
    </row>
    <row r="27" spans="1:19" ht="13.5" hidden="1" thickBot="1" x14ac:dyDescent="0.25">
      <c r="D27" s="78"/>
      <c r="E27" s="79">
        <f>D26+L24+M24</f>
        <v>2515126.5799999996</v>
      </c>
      <c r="F27" s="53" t="s">
        <v>36</v>
      </c>
      <c r="G27" s="54"/>
    </row>
    <row r="28" spans="1:19" ht="13.5" hidden="1" thickBot="1" x14ac:dyDescent="0.25">
      <c r="D28" s="100">
        <f>E27+G24</f>
        <v>2682878.4699999997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>
        <f>SUM(D20+I20+J20)</f>
        <v>0</v>
      </c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F33" sqref="F33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66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>
        <v>74970</v>
      </c>
      <c r="E13" s="33">
        <v>71339.5</v>
      </c>
      <c r="G13" s="33">
        <v>13788.3</v>
      </c>
      <c r="H13" s="33"/>
      <c r="I13" s="75">
        <v>30163.8</v>
      </c>
      <c r="J13" s="75">
        <v>17345.599999999999</v>
      </c>
      <c r="K13" s="37"/>
      <c r="L13" s="33">
        <v>24159.02</v>
      </c>
      <c r="M13" s="33">
        <v>19766.47</v>
      </c>
      <c r="N13" s="33"/>
      <c r="O13" s="33">
        <v>16694</v>
      </c>
      <c r="P13" s="36"/>
      <c r="Q13" s="36"/>
      <c r="R13" s="35">
        <f>SUM(D13:O13)</f>
        <v>268226.68999999994</v>
      </c>
      <c r="S13" s="29">
        <f t="shared" ref="S13:S22" si="1">+S12+R13</f>
        <v>2100079.6199999996</v>
      </c>
    </row>
    <row r="14" spans="1:20" x14ac:dyDescent="0.2">
      <c r="A14" s="30">
        <v>56</v>
      </c>
      <c r="B14" s="31" t="s">
        <v>24</v>
      </c>
      <c r="C14" s="32">
        <f>D13+E13</f>
        <v>146309.5</v>
      </c>
      <c r="D14" s="33">
        <v>63227.27</v>
      </c>
      <c r="E14" s="33">
        <v>45150.5</v>
      </c>
      <c r="F14" s="33"/>
      <c r="G14" s="33">
        <v>11324</v>
      </c>
      <c r="H14" s="33"/>
      <c r="I14" s="33">
        <v>31124</v>
      </c>
      <c r="J14" s="33">
        <v>17400</v>
      </c>
      <c r="K14" s="37"/>
      <c r="L14" s="33">
        <v>56013.599999999999</v>
      </c>
      <c r="M14" s="33">
        <v>37342.400000000001</v>
      </c>
      <c r="N14" s="33"/>
      <c r="O14" s="33">
        <v>12300</v>
      </c>
      <c r="P14" s="36"/>
      <c r="Q14" s="36"/>
      <c r="R14" s="35">
        <f t="shared" ref="R14:R22" si="2">SUM(D14:O14)</f>
        <v>273881.77</v>
      </c>
      <c r="S14" s="29">
        <f t="shared" si="1"/>
        <v>2373961.3899999997</v>
      </c>
    </row>
    <row r="15" spans="1:20" x14ac:dyDescent="0.2">
      <c r="A15" s="30">
        <v>56</v>
      </c>
      <c r="B15" s="31" t="s">
        <v>25</v>
      </c>
      <c r="C15" s="32">
        <f t="shared" si="0"/>
        <v>108377.76999999999</v>
      </c>
      <c r="D15" s="33">
        <v>35788.5</v>
      </c>
      <c r="E15" s="33">
        <v>46859.44</v>
      </c>
      <c r="F15" s="33"/>
      <c r="G15" s="33">
        <v>9813.5</v>
      </c>
      <c r="H15" s="33"/>
      <c r="I15" s="33">
        <v>12195.5</v>
      </c>
      <c r="J15" s="33">
        <v>21512.94</v>
      </c>
      <c r="K15" s="37"/>
      <c r="L15" s="33">
        <v>42102</v>
      </c>
      <c r="M15" s="33">
        <v>28068</v>
      </c>
      <c r="N15" s="33"/>
      <c r="O15" s="33">
        <v>11822</v>
      </c>
      <c r="P15" s="36"/>
      <c r="Q15" s="36"/>
      <c r="R15" s="35">
        <f t="shared" si="2"/>
        <v>208161.88</v>
      </c>
      <c r="S15" s="29">
        <f t="shared" si="1"/>
        <v>2582123.2699999996</v>
      </c>
    </row>
    <row r="16" spans="1:20" x14ac:dyDescent="0.2">
      <c r="A16" s="30">
        <v>56</v>
      </c>
      <c r="B16" s="31" t="s">
        <v>26</v>
      </c>
      <c r="C16" s="32">
        <f t="shared" si="0"/>
        <v>82647.94</v>
      </c>
      <c r="D16" s="33">
        <v>50513.599999999999</v>
      </c>
      <c r="E16" s="33">
        <v>15880</v>
      </c>
      <c r="F16" s="33"/>
      <c r="G16" s="33">
        <v>27385.15</v>
      </c>
      <c r="H16" s="33"/>
      <c r="I16" s="33">
        <v>26900.1</v>
      </c>
      <c r="J16" s="33">
        <v>6705</v>
      </c>
      <c r="K16" s="37"/>
      <c r="L16" s="33">
        <v>48611.4</v>
      </c>
      <c r="M16" s="33">
        <v>32407.599999999999</v>
      </c>
      <c r="N16" s="33"/>
      <c r="O16" s="33">
        <v>14102</v>
      </c>
      <c r="P16" s="36"/>
      <c r="Q16" s="36"/>
      <c r="R16" s="35">
        <f t="shared" si="2"/>
        <v>222504.85</v>
      </c>
      <c r="S16" s="29">
        <f t="shared" si="1"/>
        <v>2804628.1199999996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66393.600000000006</v>
      </c>
      <c r="D17" s="33">
        <v>28581</v>
      </c>
      <c r="E17" s="33">
        <v>26758.5</v>
      </c>
      <c r="F17" s="33"/>
      <c r="G17" s="33">
        <v>7787</v>
      </c>
      <c r="H17" s="33"/>
      <c r="I17" s="33">
        <v>13730</v>
      </c>
      <c r="J17" s="33">
        <v>9342</v>
      </c>
      <c r="K17" s="37"/>
      <c r="L17" s="33">
        <f>42908*0.7</f>
        <v>30035.599999999999</v>
      </c>
      <c r="M17" s="33">
        <f>42908*0.3</f>
        <v>12872.4</v>
      </c>
      <c r="N17" s="33"/>
      <c r="O17" s="33">
        <v>9254.4</v>
      </c>
      <c r="P17" s="36"/>
      <c r="Q17" s="36"/>
      <c r="R17" s="35">
        <f t="shared" si="2"/>
        <v>138360.9</v>
      </c>
      <c r="S17" s="29">
        <f t="shared" si="1"/>
        <v>2942989.0199999996</v>
      </c>
    </row>
    <row r="18" spans="1:19" x14ac:dyDescent="0.2">
      <c r="A18" s="30">
        <v>56</v>
      </c>
      <c r="B18" s="31" t="s">
        <v>28</v>
      </c>
      <c r="C18" s="32">
        <f t="shared" si="0"/>
        <v>55339.5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2942989.0199999996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2942989.0199999996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2942989.0199999996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2942989.0199999996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2942989.0199999996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896780.87</v>
      </c>
      <c r="E24" s="51">
        <f>SUM(E11:E22)</f>
        <v>840112.22</v>
      </c>
      <c r="F24" s="51">
        <f>SUM(F11:F22)</f>
        <v>0</v>
      </c>
      <c r="G24" s="51">
        <f t="shared" ref="G24:Q24" si="3">SUM(G11:G22)</f>
        <v>175538.88999999998</v>
      </c>
      <c r="H24" s="51">
        <f t="shared" si="3"/>
        <v>0</v>
      </c>
      <c r="I24" s="51">
        <f t="shared" si="3"/>
        <v>282624.05</v>
      </c>
      <c r="J24" s="51">
        <f t="shared" si="3"/>
        <v>203816.7</v>
      </c>
      <c r="K24" s="51">
        <f t="shared" si="3"/>
        <v>0</v>
      </c>
      <c r="L24" s="51">
        <f t="shared" si="3"/>
        <v>241051.27</v>
      </c>
      <c r="M24" s="51">
        <f t="shared" si="3"/>
        <v>157209.97</v>
      </c>
      <c r="N24" s="51">
        <f t="shared" si="3"/>
        <v>0</v>
      </c>
      <c r="O24" s="51">
        <f t="shared" si="3"/>
        <v>145855.04999999999</v>
      </c>
      <c r="P24" s="52"/>
      <c r="Q24" s="51">
        <f t="shared" si="3"/>
        <v>0</v>
      </c>
      <c r="R24" s="51"/>
      <c r="S24" s="21">
        <f>D24+E24+G24+H24+I24+J24+K24+L24+M24+N24+O24+P24+Q24+R24</f>
        <v>2942989.02</v>
      </c>
    </row>
    <row r="25" spans="1:19" ht="13.5" hidden="1" thickBot="1" x14ac:dyDescent="0.25">
      <c r="D25" s="51">
        <f>D24+I24</f>
        <v>1179404.92</v>
      </c>
      <c r="E25" s="51">
        <f>E24+J24</f>
        <v>1043928.9199999999</v>
      </c>
      <c r="F25" s="53" t="s">
        <v>34</v>
      </c>
      <c r="G25" s="54"/>
    </row>
    <row r="26" spans="1:19" ht="13.5" hidden="1" thickBot="1" x14ac:dyDescent="0.25">
      <c r="D26" s="100">
        <f>D25+E25</f>
        <v>2223333.84</v>
      </c>
      <c r="E26" s="101"/>
      <c r="F26" s="53" t="s">
        <v>35</v>
      </c>
      <c r="G26" s="54"/>
    </row>
    <row r="27" spans="1:19" ht="13.5" hidden="1" thickBot="1" x14ac:dyDescent="0.25">
      <c r="D27" s="80"/>
      <c r="E27" s="81">
        <f>D26+L24+M24</f>
        <v>2621595.08</v>
      </c>
      <c r="F27" s="53" t="s">
        <v>36</v>
      </c>
      <c r="G27" s="54"/>
    </row>
    <row r="28" spans="1:19" ht="13.5" hidden="1" thickBot="1" x14ac:dyDescent="0.25">
      <c r="D28" s="100">
        <f>E27+G24</f>
        <v>2797133.97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>
        <f>SUM(D20+I20+J20)</f>
        <v>0</v>
      </c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D17" sqref="D17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65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>
        <v>74970</v>
      </c>
      <c r="E13" s="33">
        <v>71339.5</v>
      </c>
      <c r="G13" s="33">
        <v>13788.3</v>
      </c>
      <c r="H13" s="33"/>
      <c r="I13" s="75">
        <v>30163.8</v>
      </c>
      <c r="J13" s="75">
        <v>17345.599999999999</v>
      </c>
      <c r="K13" s="37"/>
      <c r="L13" s="33">
        <v>24159.02</v>
      </c>
      <c r="M13" s="33">
        <v>19766.47</v>
      </c>
      <c r="N13" s="33"/>
      <c r="O13" s="33">
        <v>16694</v>
      </c>
      <c r="P13" s="36"/>
      <c r="Q13" s="36"/>
      <c r="R13" s="35">
        <f>SUM(D13:O13)</f>
        <v>268226.68999999994</v>
      </c>
      <c r="S13" s="29">
        <f t="shared" ref="S13:S22" si="1">+S12+R13</f>
        <v>2100079.6199999996</v>
      </c>
    </row>
    <row r="14" spans="1:20" x14ac:dyDescent="0.2">
      <c r="A14" s="30">
        <v>56</v>
      </c>
      <c r="B14" s="31" t="s">
        <v>24</v>
      </c>
      <c r="C14" s="32">
        <f>D13+E13</f>
        <v>146309.5</v>
      </c>
      <c r="D14" s="33">
        <v>63227.27</v>
      </c>
      <c r="E14" s="33">
        <v>45150.5</v>
      </c>
      <c r="F14" s="33"/>
      <c r="G14" s="33">
        <v>11324</v>
      </c>
      <c r="H14" s="33"/>
      <c r="I14" s="33">
        <v>31124</v>
      </c>
      <c r="J14" s="33">
        <v>17400</v>
      </c>
      <c r="K14" s="37"/>
      <c r="L14" s="33">
        <v>56013.599999999999</v>
      </c>
      <c r="M14" s="33">
        <v>37342.400000000001</v>
      </c>
      <c r="N14" s="33"/>
      <c r="O14" s="33">
        <v>12300</v>
      </c>
      <c r="P14" s="36"/>
      <c r="Q14" s="36"/>
      <c r="R14" s="35">
        <f t="shared" ref="R14:R22" si="2">SUM(D14:O14)</f>
        <v>273881.77</v>
      </c>
      <c r="S14" s="29">
        <f t="shared" si="1"/>
        <v>2373961.3899999997</v>
      </c>
    </row>
    <row r="15" spans="1:20" x14ac:dyDescent="0.2">
      <c r="A15" s="30">
        <v>56</v>
      </c>
      <c r="B15" s="31" t="s">
        <v>25</v>
      </c>
      <c r="C15" s="32">
        <f t="shared" si="0"/>
        <v>108377.76999999999</v>
      </c>
      <c r="D15" s="33">
        <v>35788.5</v>
      </c>
      <c r="E15" s="33">
        <v>46859.44</v>
      </c>
      <c r="F15" s="33"/>
      <c r="G15" s="33">
        <v>9813.5</v>
      </c>
      <c r="H15" s="33"/>
      <c r="I15" s="33">
        <v>12195.5</v>
      </c>
      <c r="J15" s="33">
        <v>21512.94</v>
      </c>
      <c r="K15" s="37"/>
      <c r="L15" s="33">
        <v>42102</v>
      </c>
      <c r="M15" s="33">
        <v>28068</v>
      </c>
      <c r="N15" s="33"/>
      <c r="O15" s="33">
        <v>11822</v>
      </c>
      <c r="P15" s="36"/>
      <c r="Q15" s="36"/>
      <c r="R15" s="35">
        <f t="shared" si="2"/>
        <v>208161.88</v>
      </c>
      <c r="S15" s="29">
        <f t="shared" si="1"/>
        <v>2582123.2699999996</v>
      </c>
    </row>
    <row r="16" spans="1:20" x14ac:dyDescent="0.2">
      <c r="A16" s="30">
        <v>56</v>
      </c>
      <c r="B16" s="31" t="s">
        <v>26</v>
      </c>
      <c r="C16" s="32">
        <f t="shared" si="0"/>
        <v>82647.94</v>
      </c>
      <c r="D16" s="33">
        <v>50513.599999999999</v>
      </c>
      <c r="E16" s="33">
        <v>15880</v>
      </c>
      <c r="F16" s="33"/>
      <c r="G16" s="33">
        <v>27385.15</v>
      </c>
      <c r="H16" s="33"/>
      <c r="I16" s="33">
        <v>26900.1</v>
      </c>
      <c r="J16" s="33">
        <v>6705</v>
      </c>
      <c r="K16" s="37"/>
      <c r="L16" s="33">
        <v>48611.4</v>
      </c>
      <c r="M16" s="33">
        <v>32407.599999999999</v>
      </c>
      <c r="N16" s="33"/>
      <c r="O16" s="33">
        <v>14102</v>
      </c>
      <c r="P16" s="36"/>
      <c r="Q16" s="36"/>
      <c r="R16" s="35">
        <f t="shared" si="2"/>
        <v>222504.85</v>
      </c>
      <c r="S16" s="29">
        <f t="shared" si="1"/>
        <v>2804628.1199999996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66393.600000000006</v>
      </c>
      <c r="D17" s="33">
        <v>28581</v>
      </c>
      <c r="E17" s="33">
        <v>26758.5</v>
      </c>
      <c r="F17" s="33"/>
      <c r="G17" s="33">
        <v>7787</v>
      </c>
      <c r="H17" s="33"/>
      <c r="I17" s="33">
        <v>11849</v>
      </c>
      <c r="J17" s="33">
        <v>9587.4</v>
      </c>
      <c r="K17" s="37"/>
      <c r="L17" s="33">
        <v>30035.599999999999</v>
      </c>
      <c r="M17" s="33">
        <v>12872.4</v>
      </c>
      <c r="N17" s="33"/>
      <c r="O17" s="33">
        <v>9254.4</v>
      </c>
      <c r="P17" s="36"/>
      <c r="Q17" s="36"/>
      <c r="R17" s="35">
        <f t="shared" si="2"/>
        <v>136725.29999999999</v>
      </c>
      <c r="S17" s="29">
        <f t="shared" si="1"/>
        <v>2941353.4199999995</v>
      </c>
    </row>
    <row r="18" spans="1:19" x14ac:dyDescent="0.2">
      <c r="A18" s="30">
        <v>56</v>
      </c>
      <c r="B18" s="31" t="s">
        <v>28</v>
      </c>
      <c r="C18" s="32">
        <f t="shared" si="0"/>
        <v>55339.5</v>
      </c>
      <c r="D18" s="33">
        <v>32870.25</v>
      </c>
      <c r="E18" s="33">
        <v>24939.5</v>
      </c>
      <c r="F18" s="33"/>
      <c r="G18" s="33">
        <v>10016.25</v>
      </c>
      <c r="H18" s="33"/>
      <c r="I18" s="33">
        <v>10774.8</v>
      </c>
      <c r="J18" s="33">
        <v>6460.2999999999993</v>
      </c>
      <c r="K18" s="37"/>
      <c r="L18" s="33">
        <f>51330.5*0.7</f>
        <v>35931.35</v>
      </c>
      <c r="M18" s="33">
        <f>51330.5*0.3</f>
        <v>15399.15</v>
      </c>
      <c r="N18" s="33"/>
      <c r="O18" s="33">
        <v>6070</v>
      </c>
      <c r="P18" s="36"/>
      <c r="Q18" s="36"/>
      <c r="R18" s="35">
        <f t="shared" si="2"/>
        <v>142461.6</v>
      </c>
      <c r="S18" s="29">
        <f t="shared" si="1"/>
        <v>3083815.0199999996</v>
      </c>
    </row>
    <row r="19" spans="1:19" x14ac:dyDescent="0.2">
      <c r="A19" s="30">
        <v>56</v>
      </c>
      <c r="B19" s="31" t="s">
        <v>29</v>
      </c>
      <c r="C19" s="32">
        <f t="shared" si="0"/>
        <v>57809.75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3083815.0199999996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3083815.0199999996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3083815.0199999996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3083815.0199999996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929651.12</v>
      </c>
      <c r="E24" s="51">
        <f>SUM(E11:E22)</f>
        <v>865051.72</v>
      </c>
      <c r="F24" s="51">
        <f>SUM(F11:F22)</f>
        <v>0</v>
      </c>
      <c r="G24" s="51">
        <f t="shared" ref="G24:Q24" si="3">SUM(G11:G22)</f>
        <v>185555.13999999998</v>
      </c>
      <c r="H24" s="51">
        <f t="shared" si="3"/>
        <v>0</v>
      </c>
      <c r="I24" s="51">
        <f t="shared" si="3"/>
        <v>291517.84999999998</v>
      </c>
      <c r="J24" s="51">
        <f t="shared" si="3"/>
        <v>210522.4</v>
      </c>
      <c r="K24" s="51">
        <f t="shared" si="3"/>
        <v>0</v>
      </c>
      <c r="L24" s="51">
        <f t="shared" si="3"/>
        <v>276982.62</v>
      </c>
      <c r="M24" s="51">
        <f t="shared" si="3"/>
        <v>172609.12</v>
      </c>
      <c r="N24" s="51">
        <f t="shared" si="3"/>
        <v>0</v>
      </c>
      <c r="O24" s="51">
        <f t="shared" si="3"/>
        <v>151925.04999999999</v>
      </c>
      <c r="P24" s="52"/>
      <c r="Q24" s="51">
        <f t="shared" si="3"/>
        <v>0</v>
      </c>
      <c r="R24" s="51"/>
      <c r="S24" s="21">
        <f>D24+E24+G24+H24+I24+J24+K24+L24+M24+N24+O24+P24+Q24+R24</f>
        <v>3083815.0199999996</v>
      </c>
    </row>
    <row r="25" spans="1:19" ht="13.5" hidden="1" thickBot="1" x14ac:dyDescent="0.25">
      <c r="D25" s="51">
        <f>D24+I24</f>
        <v>1221168.97</v>
      </c>
      <c r="E25" s="51">
        <f>E24+J24</f>
        <v>1075574.1199999999</v>
      </c>
      <c r="F25" s="53" t="s">
        <v>34</v>
      </c>
      <c r="G25" s="54"/>
    </row>
    <row r="26" spans="1:19" ht="13.5" hidden="1" thickBot="1" x14ac:dyDescent="0.25">
      <c r="D26" s="100">
        <f>D25+E25</f>
        <v>2296743.09</v>
      </c>
      <c r="E26" s="101"/>
      <c r="F26" s="53" t="s">
        <v>35</v>
      </c>
      <c r="G26" s="54"/>
    </row>
    <row r="27" spans="1:19" ht="13.5" hidden="1" thickBot="1" x14ac:dyDescent="0.25">
      <c r="D27" s="80"/>
      <c r="E27" s="81">
        <f>D26+L24+M24</f>
        <v>2746334.83</v>
      </c>
      <c r="F27" s="53" t="s">
        <v>36</v>
      </c>
      <c r="G27" s="54"/>
    </row>
    <row r="28" spans="1:19" ht="13.5" hidden="1" thickBot="1" x14ac:dyDescent="0.25">
      <c r="D28" s="100">
        <f>E27+G24</f>
        <v>2931889.97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>
        <f>SUM(D20+I20+J20)</f>
        <v>0</v>
      </c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A6:T45"/>
  <sheetViews>
    <sheetView zoomScale="118" zoomScaleNormal="118" workbookViewId="0">
      <pane xSplit="2" ySplit="9" topLeftCell="G10" activePane="bottomRight" state="frozen"/>
      <selection pane="topRight" activeCell="D1" sqref="D1"/>
      <selection pane="bottomLeft" activeCell="A4" sqref="A4"/>
      <selection pane="bottomRight" activeCell="I21" sqref="I21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67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>
        <v>74970</v>
      </c>
      <c r="E13" s="33">
        <v>71339.5</v>
      </c>
      <c r="G13" s="33">
        <v>13788.3</v>
      </c>
      <c r="H13" s="33"/>
      <c r="I13" s="75">
        <v>30163.8</v>
      </c>
      <c r="J13" s="75">
        <v>17345.599999999999</v>
      </c>
      <c r="K13" s="37"/>
      <c r="L13" s="33">
        <v>24159.02</v>
      </c>
      <c r="M13" s="33">
        <v>19766.47</v>
      </c>
      <c r="N13" s="33"/>
      <c r="O13" s="33">
        <v>16694</v>
      </c>
      <c r="P13" s="36"/>
      <c r="Q13" s="36"/>
      <c r="R13" s="35">
        <f>SUM(D13:O13)</f>
        <v>268226.68999999994</v>
      </c>
      <c r="S13" s="29">
        <f t="shared" ref="S13:S22" si="1">+S12+R13</f>
        <v>2100079.6199999996</v>
      </c>
    </row>
    <row r="14" spans="1:20" x14ac:dyDescent="0.2">
      <c r="A14" s="30">
        <v>56</v>
      </c>
      <c r="B14" s="31" t="s">
        <v>24</v>
      </c>
      <c r="C14" s="32">
        <f>D13+E13</f>
        <v>146309.5</v>
      </c>
      <c r="D14" s="33">
        <v>63227.27</v>
      </c>
      <c r="E14" s="33">
        <v>45150.5</v>
      </c>
      <c r="F14" s="33"/>
      <c r="G14" s="33">
        <v>11324</v>
      </c>
      <c r="H14" s="33"/>
      <c r="I14" s="33">
        <v>31124</v>
      </c>
      <c r="J14" s="33">
        <v>17400</v>
      </c>
      <c r="K14" s="37"/>
      <c r="L14" s="33">
        <v>56013.599999999999</v>
      </c>
      <c r="M14" s="33">
        <v>37342.400000000001</v>
      </c>
      <c r="N14" s="33"/>
      <c r="O14" s="33">
        <v>12300</v>
      </c>
      <c r="P14" s="36"/>
      <c r="Q14" s="36"/>
      <c r="R14" s="35">
        <f t="shared" ref="R14:R22" si="2">SUM(D14:O14)</f>
        <v>273881.77</v>
      </c>
      <c r="S14" s="29">
        <f t="shared" si="1"/>
        <v>2373961.3899999997</v>
      </c>
    </row>
    <row r="15" spans="1:20" x14ac:dyDescent="0.2">
      <c r="A15" s="30">
        <v>56</v>
      </c>
      <c r="B15" s="31" t="s">
        <v>25</v>
      </c>
      <c r="C15" s="32">
        <f t="shared" si="0"/>
        <v>108377.76999999999</v>
      </c>
      <c r="D15" s="33">
        <v>35788.5</v>
      </c>
      <c r="E15" s="33">
        <v>46859.44</v>
      </c>
      <c r="F15" s="33"/>
      <c r="G15" s="33">
        <v>9813.5</v>
      </c>
      <c r="H15" s="33"/>
      <c r="I15" s="33">
        <v>12195.5</v>
      </c>
      <c r="J15" s="33">
        <v>21512.94</v>
      </c>
      <c r="K15" s="37"/>
      <c r="L15" s="33">
        <v>42102</v>
      </c>
      <c r="M15" s="33">
        <v>28068</v>
      </c>
      <c r="N15" s="33"/>
      <c r="O15" s="33">
        <v>11822</v>
      </c>
      <c r="P15" s="36"/>
      <c r="Q15" s="36"/>
      <c r="R15" s="35">
        <f t="shared" si="2"/>
        <v>208161.88</v>
      </c>
      <c r="S15" s="29">
        <f t="shared" si="1"/>
        <v>2582123.2699999996</v>
      </c>
    </row>
    <row r="16" spans="1:20" x14ac:dyDescent="0.2">
      <c r="A16" s="30">
        <v>56</v>
      </c>
      <c r="B16" s="31" t="s">
        <v>26</v>
      </c>
      <c r="C16" s="32">
        <f t="shared" si="0"/>
        <v>82647.94</v>
      </c>
      <c r="D16" s="33">
        <v>50513.599999999999</v>
      </c>
      <c r="E16" s="33">
        <v>15880</v>
      </c>
      <c r="F16" s="33"/>
      <c r="G16" s="33">
        <v>27385.15</v>
      </c>
      <c r="H16" s="33"/>
      <c r="I16" s="33">
        <v>26900.1</v>
      </c>
      <c r="J16" s="33">
        <v>6705</v>
      </c>
      <c r="K16" s="37"/>
      <c r="L16" s="33">
        <v>48611.4</v>
      </c>
      <c r="M16" s="33">
        <v>32407.599999999999</v>
      </c>
      <c r="N16" s="33"/>
      <c r="O16" s="33">
        <v>14102</v>
      </c>
      <c r="P16" s="36"/>
      <c r="Q16" s="36"/>
      <c r="R16" s="35">
        <f t="shared" si="2"/>
        <v>222504.85</v>
      </c>
      <c r="S16" s="29">
        <f t="shared" si="1"/>
        <v>2804628.1199999996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66393.600000000006</v>
      </c>
      <c r="D17" s="33">
        <v>28581</v>
      </c>
      <c r="E17" s="33">
        <v>26758.5</v>
      </c>
      <c r="F17" s="33"/>
      <c r="G17" s="33">
        <v>7787</v>
      </c>
      <c r="H17" s="33"/>
      <c r="I17" s="33">
        <v>13730</v>
      </c>
      <c r="J17" s="33">
        <v>9342</v>
      </c>
      <c r="K17" s="37"/>
      <c r="L17" s="33">
        <f>42908*0.7</f>
        <v>30035.599999999999</v>
      </c>
      <c r="M17" s="33">
        <f>42908*0.3</f>
        <v>12872.4</v>
      </c>
      <c r="N17" s="33"/>
      <c r="O17" s="33">
        <v>6868</v>
      </c>
      <c r="P17" s="36"/>
      <c r="Q17" s="36"/>
      <c r="R17" s="35">
        <f t="shared" si="2"/>
        <v>135974.5</v>
      </c>
      <c r="S17" s="29">
        <f t="shared" si="1"/>
        <v>2940602.6199999996</v>
      </c>
    </row>
    <row r="18" spans="1:19" x14ac:dyDescent="0.2">
      <c r="A18" s="30">
        <v>56</v>
      </c>
      <c r="B18" s="31" t="s">
        <v>28</v>
      </c>
      <c r="C18" s="32">
        <f t="shared" si="0"/>
        <v>55339.5</v>
      </c>
      <c r="D18" s="33">
        <v>32870.25</v>
      </c>
      <c r="E18" s="33">
        <v>24939.5</v>
      </c>
      <c r="F18" s="33"/>
      <c r="G18" s="33">
        <v>10016.25</v>
      </c>
      <c r="H18" s="33"/>
      <c r="I18" s="33">
        <v>10774.8</v>
      </c>
      <c r="J18" s="33">
        <v>6460.2999999999993</v>
      </c>
      <c r="K18" s="37"/>
      <c r="L18" s="33">
        <f>51330.5*0.7</f>
        <v>35931.35</v>
      </c>
      <c r="M18" s="33">
        <f>51330.5*0.3</f>
        <v>15399.15</v>
      </c>
      <c r="N18" s="33"/>
      <c r="O18" s="33">
        <v>6070</v>
      </c>
      <c r="P18" s="36"/>
      <c r="Q18" s="36"/>
      <c r="R18" s="35">
        <f t="shared" si="2"/>
        <v>142461.6</v>
      </c>
      <c r="S18" s="29">
        <f t="shared" si="1"/>
        <v>3083064.2199999997</v>
      </c>
    </row>
    <row r="19" spans="1:19" x14ac:dyDescent="0.2">
      <c r="A19" s="30">
        <v>56</v>
      </c>
      <c r="B19" s="31" t="s">
        <v>29</v>
      </c>
      <c r="C19" s="32">
        <f t="shared" si="0"/>
        <v>57809.75</v>
      </c>
      <c r="D19" s="39">
        <v>19951</v>
      </c>
      <c r="E19" s="39">
        <v>17492.5</v>
      </c>
      <c r="F19" s="39"/>
      <c r="G19" s="39">
        <v>6133</v>
      </c>
      <c r="H19" s="39"/>
      <c r="I19" s="33">
        <v>3552.9</v>
      </c>
      <c r="J19" s="33">
        <v>6975.1</v>
      </c>
      <c r="K19" s="33"/>
      <c r="L19" s="33">
        <v>31843</v>
      </c>
      <c r="M19" s="33">
        <v>13647</v>
      </c>
      <c r="N19" s="33"/>
      <c r="O19" s="33">
        <v>7140</v>
      </c>
      <c r="P19" s="36"/>
      <c r="Q19" s="36"/>
      <c r="R19" s="35">
        <f t="shared" si="2"/>
        <v>106734.5</v>
      </c>
      <c r="S19" s="29">
        <f t="shared" si="1"/>
        <v>3189798.7199999997</v>
      </c>
    </row>
    <row r="20" spans="1:19" x14ac:dyDescent="0.2">
      <c r="A20" s="30">
        <v>56</v>
      </c>
      <c r="B20" s="31" t="s">
        <v>30</v>
      </c>
      <c r="C20" s="32">
        <f t="shared" si="0"/>
        <v>37443.5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3189798.7199999997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3189798.7199999997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3189798.7199999997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949602.12</v>
      </c>
      <c r="E24" s="51">
        <f>SUM(E11:E22)</f>
        <v>882544.22</v>
      </c>
      <c r="F24" s="51">
        <f>SUM(F11:F22)</f>
        <v>0</v>
      </c>
      <c r="G24" s="51">
        <f t="shared" ref="G24:Q24" si="3">SUM(G11:G22)</f>
        <v>191688.13999999998</v>
      </c>
      <c r="H24" s="51">
        <f t="shared" si="3"/>
        <v>0</v>
      </c>
      <c r="I24" s="51">
        <f t="shared" si="3"/>
        <v>296951.75</v>
      </c>
      <c r="J24" s="51">
        <f t="shared" si="3"/>
        <v>217252.1</v>
      </c>
      <c r="K24" s="51">
        <f t="shared" si="3"/>
        <v>0</v>
      </c>
      <c r="L24" s="51">
        <f t="shared" si="3"/>
        <v>308825.62</v>
      </c>
      <c r="M24" s="51">
        <f t="shared" si="3"/>
        <v>186256.12</v>
      </c>
      <c r="N24" s="51">
        <f t="shared" si="3"/>
        <v>0</v>
      </c>
      <c r="O24" s="51">
        <f t="shared" si="3"/>
        <v>156678.65</v>
      </c>
      <c r="P24" s="52"/>
      <c r="Q24" s="51">
        <f t="shared" si="3"/>
        <v>0</v>
      </c>
      <c r="R24" s="51"/>
      <c r="S24" s="21">
        <f>D24+E24+G24+H24+I24+J24+K24+L24+M24+N24+O24+P24+Q24+R24</f>
        <v>3189798.7199999997</v>
      </c>
    </row>
    <row r="25" spans="1:19" ht="13.5" hidden="1" thickBot="1" x14ac:dyDescent="0.25">
      <c r="D25" s="51">
        <f>D24+I24</f>
        <v>1246553.8700000001</v>
      </c>
      <c r="E25" s="51">
        <f>E24+J24</f>
        <v>1099796.32</v>
      </c>
      <c r="F25" s="53" t="s">
        <v>34</v>
      </c>
      <c r="G25" s="54"/>
    </row>
    <row r="26" spans="1:19" ht="13.5" hidden="1" thickBot="1" x14ac:dyDescent="0.25">
      <c r="D26" s="100">
        <f>D25+E25</f>
        <v>2346350.1900000004</v>
      </c>
      <c r="E26" s="101"/>
      <c r="F26" s="53" t="s">
        <v>35</v>
      </c>
      <c r="G26" s="54"/>
    </row>
    <row r="27" spans="1:19" ht="13.5" hidden="1" thickBot="1" x14ac:dyDescent="0.25">
      <c r="D27" s="80"/>
      <c r="E27" s="81">
        <f>D26+L24+M24</f>
        <v>2841431.9300000006</v>
      </c>
      <c r="F27" s="53" t="s">
        <v>36</v>
      </c>
      <c r="G27" s="54"/>
    </row>
    <row r="28" spans="1:19" ht="13.5" hidden="1" thickBot="1" x14ac:dyDescent="0.25">
      <c r="D28" s="100">
        <f>E27+G24</f>
        <v>3033120.0700000008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6:T45"/>
  <sheetViews>
    <sheetView zoomScale="118" zoomScaleNormal="118" workbookViewId="0">
      <pane xSplit="2" ySplit="9" topLeftCell="C15" activePane="bottomRight" state="frozen"/>
      <selection pane="topRight" activeCell="D1" sqref="D1"/>
      <selection pane="bottomLeft" activeCell="A4" sqref="A4"/>
      <selection pane="bottomRight" activeCell="G34" sqref="G34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68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>
        <v>74970</v>
      </c>
      <c r="E13" s="33">
        <v>71339.5</v>
      </c>
      <c r="G13" s="33">
        <v>13788.3</v>
      </c>
      <c r="H13" s="33"/>
      <c r="I13" s="75">
        <v>30163.8</v>
      </c>
      <c r="J13" s="75">
        <v>17345.599999999999</v>
      </c>
      <c r="K13" s="37"/>
      <c r="L13" s="33">
        <v>24159.02</v>
      </c>
      <c r="M13" s="33">
        <v>19766.47</v>
      </c>
      <c r="N13" s="33"/>
      <c r="O13" s="33">
        <v>16694</v>
      </c>
      <c r="P13" s="36"/>
      <c r="Q13" s="36"/>
      <c r="R13" s="35">
        <f>SUM(D13:O13)</f>
        <v>268226.68999999994</v>
      </c>
      <c r="S13" s="29">
        <f t="shared" ref="S13:S22" si="1">+S12+R13</f>
        <v>2100079.6199999996</v>
      </c>
    </row>
    <row r="14" spans="1:20" x14ac:dyDescent="0.2">
      <c r="A14" s="30">
        <v>56</v>
      </c>
      <c r="B14" s="31" t="s">
        <v>24</v>
      </c>
      <c r="C14" s="32">
        <f>D13+E13</f>
        <v>146309.5</v>
      </c>
      <c r="D14" s="33">
        <v>63227.27</v>
      </c>
      <c r="E14" s="33">
        <v>45150.5</v>
      </c>
      <c r="F14" s="33"/>
      <c r="G14" s="33">
        <v>11324</v>
      </c>
      <c r="H14" s="33"/>
      <c r="I14" s="33">
        <v>31124</v>
      </c>
      <c r="J14" s="33">
        <v>17400</v>
      </c>
      <c r="K14" s="37"/>
      <c r="L14" s="33">
        <v>56013.599999999999</v>
      </c>
      <c r="M14" s="33">
        <v>37342.400000000001</v>
      </c>
      <c r="N14" s="33"/>
      <c r="O14" s="33">
        <v>12300</v>
      </c>
      <c r="P14" s="36"/>
      <c r="Q14" s="36"/>
      <c r="R14" s="35">
        <f t="shared" ref="R14:R22" si="2">SUM(D14:O14)</f>
        <v>273881.77</v>
      </c>
      <c r="S14" s="29">
        <f t="shared" si="1"/>
        <v>2373961.3899999997</v>
      </c>
    </row>
    <row r="15" spans="1:20" x14ac:dyDescent="0.2">
      <c r="A15" s="30">
        <v>56</v>
      </c>
      <c r="B15" s="31" t="s">
        <v>25</v>
      </c>
      <c r="C15" s="32">
        <f t="shared" si="0"/>
        <v>108377.76999999999</v>
      </c>
      <c r="D15" s="33">
        <v>35788.5</v>
      </c>
      <c r="E15" s="33">
        <v>46859.44</v>
      </c>
      <c r="F15" s="33"/>
      <c r="G15" s="33">
        <v>9813.5</v>
      </c>
      <c r="H15" s="33"/>
      <c r="I15" s="33">
        <v>12195.5</v>
      </c>
      <c r="J15" s="33">
        <v>21512.94</v>
      </c>
      <c r="K15" s="37"/>
      <c r="L15" s="33">
        <v>42102</v>
      </c>
      <c r="M15" s="33">
        <v>28068</v>
      </c>
      <c r="N15" s="33"/>
      <c r="O15" s="33">
        <v>11822</v>
      </c>
      <c r="P15" s="36"/>
      <c r="Q15" s="36"/>
      <c r="R15" s="35">
        <f t="shared" si="2"/>
        <v>208161.88</v>
      </c>
      <c r="S15" s="29">
        <f t="shared" si="1"/>
        <v>2582123.2699999996</v>
      </c>
    </row>
    <row r="16" spans="1:20" x14ac:dyDescent="0.2">
      <c r="A16" s="30">
        <v>56</v>
      </c>
      <c r="B16" s="31" t="s">
        <v>26</v>
      </c>
      <c r="C16" s="32">
        <f t="shared" si="0"/>
        <v>82647.94</v>
      </c>
      <c r="D16" s="33">
        <v>50513.599999999999</v>
      </c>
      <c r="E16" s="33">
        <v>15880</v>
      </c>
      <c r="F16" s="33"/>
      <c r="G16" s="33">
        <v>27385.15</v>
      </c>
      <c r="H16" s="33"/>
      <c r="I16" s="33">
        <v>26900.1</v>
      </c>
      <c r="J16" s="33">
        <v>6705</v>
      </c>
      <c r="K16" s="37"/>
      <c r="L16" s="33">
        <v>48611.4</v>
      </c>
      <c r="M16" s="33">
        <v>32407.599999999999</v>
      </c>
      <c r="N16" s="33"/>
      <c r="O16" s="33">
        <v>14102</v>
      </c>
      <c r="P16" s="36"/>
      <c r="Q16" s="36"/>
      <c r="R16" s="35">
        <f t="shared" si="2"/>
        <v>222504.85</v>
      </c>
      <c r="S16" s="29">
        <f t="shared" si="1"/>
        <v>2804628.1199999996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66393.600000000006</v>
      </c>
      <c r="D17" s="33">
        <v>28581</v>
      </c>
      <c r="E17" s="33">
        <v>26758.5</v>
      </c>
      <c r="F17" s="33"/>
      <c r="G17" s="33">
        <v>7787</v>
      </c>
      <c r="H17" s="33"/>
      <c r="I17" s="33">
        <v>13730</v>
      </c>
      <c r="J17" s="33">
        <v>9342</v>
      </c>
      <c r="K17" s="37"/>
      <c r="L17" s="33">
        <f>42908*0.7</f>
        <v>30035.599999999999</v>
      </c>
      <c r="M17" s="33">
        <f>42908*0.3</f>
        <v>12872.4</v>
      </c>
      <c r="N17" s="33"/>
      <c r="O17" s="33">
        <v>6868</v>
      </c>
      <c r="P17" s="36"/>
      <c r="Q17" s="36"/>
      <c r="R17" s="35">
        <f t="shared" si="2"/>
        <v>135974.5</v>
      </c>
      <c r="S17" s="29">
        <f t="shared" si="1"/>
        <v>2940602.6199999996</v>
      </c>
    </row>
    <row r="18" spans="1:19" x14ac:dyDescent="0.2">
      <c r="A18" s="30">
        <v>56</v>
      </c>
      <c r="B18" s="31" t="s">
        <v>28</v>
      </c>
      <c r="C18" s="32">
        <f t="shared" si="0"/>
        <v>55339.5</v>
      </c>
      <c r="D18" s="33">
        <v>32870.25</v>
      </c>
      <c r="E18" s="33">
        <v>24939.5</v>
      </c>
      <c r="F18" s="33"/>
      <c r="G18" s="33">
        <v>10016.25</v>
      </c>
      <c r="H18" s="33"/>
      <c r="I18" s="33">
        <v>10774.8</v>
      </c>
      <c r="J18" s="33">
        <v>6460.2999999999993</v>
      </c>
      <c r="K18" s="37"/>
      <c r="L18" s="33">
        <f>51330.5*0.7</f>
        <v>35931.35</v>
      </c>
      <c r="M18" s="33">
        <f>51330.5*0.3</f>
        <v>15399.15</v>
      </c>
      <c r="N18" s="33"/>
      <c r="O18" s="33">
        <v>6070</v>
      </c>
      <c r="P18" s="36"/>
      <c r="Q18" s="36"/>
      <c r="R18" s="35">
        <f t="shared" si="2"/>
        <v>142461.6</v>
      </c>
      <c r="S18" s="29">
        <f t="shared" si="1"/>
        <v>3083064.2199999997</v>
      </c>
    </row>
    <row r="19" spans="1:19" x14ac:dyDescent="0.2">
      <c r="A19" s="30">
        <v>56</v>
      </c>
      <c r="B19" s="31" t="s">
        <v>29</v>
      </c>
      <c r="C19" s="32">
        <f t="shared" si="0"/>
        <v>57809.75</v>
      </c>
      <c r="D19" s="39">
        <v>19951</v>
      </c>
      <c r="E19" s="39">
        <v>17492.5</v>
      </c>
      <c r="F19" s="39"/>
      <c r="G19" s="39">
        <v>6133</v>
      </c>
      <c r="H19" s="39"/>
      <c r="I19" s="33">
        <v>3552.9</v>
      </c>
      <c r="J19" s="33">
        <v>6975.1</v>
      </c>
      <c r="K19" s="33"/>
      <c r="L19" s="33">
        <v>31843</v>
      </c>
      <c r="M19" s="33">
        <v>13647</v>
      </c>
      <c r="N19" s="33"/>
      <c r="O19" s="33">
        <v>7140</v>
      </c>
      <c r="P19" s="36"/>
      <c r="Q19" s="36"/>
      <c r="R19" s="35">
        <f t="shared" si="2"/>
        <v>106734.5</v>
      </c>
      <c r="S19" s="29">
        <f t="shared" si="1"/>
        <v>3189798.7199999997</v>
      </c>
    </row>
    <row r="20" spans="1:19" x14ac:dyDescent="0.2">
      <c r="A20" s="30">
        <v>56</v>
      </c>
      <c r="B20" s="31" t="s">
        <v>30</v>
      </c>
      <c r="C20" s="32">
        <f t="shared" si="0"/>
        <v>37443.5</v>
      </c>
      <c r="D20" s="40">
        <f>10125+125</f>
        <v>10250</v>
      </c>
      <c r="E20" s="40">
        <f>11590+305</f>
        <v>11895</v>
      </c>
      <c r="F20" s="40"/>
      <c r="G20" s="40">
        <v>5447</v>
      </c>
      <c r="H20" s="40"/>
      <c r="I20" s="70">
        <f>4211+180</f>
        <v>4391</v>
      </c>
      <c r="J20" s="40">
        <f>11436-610</f>
        <v>10826</v>
      </c>
      <c r="K20" s="40"/>
      <c r="L20" s="40">
        <f>40816.8-270</f>
        <v>40546.800000000003</v>
      </c>
      <c r="M20" s="40">
        <v>27211.200000000001</v>
      </c>
      <c r="N20" s="40"/>
      <c r="O20" s="40">
        <v>6290</v>
      </c>
      <c r="P20" s="41"/>
      <c r="Q20" s="41"/>
      <c r="R20" s="35">
        <f t="shared" si="2"/>
        <v>116857</v>
      </c>
      <c r="S20" s="29">
        <f t="shared" si="1"/>
        <v>3306655.7199999997</v>
      </c>
    </row>
    <row r="21" spans="1:19" x14ac:dyDescent="0.2">
      <c r="A21" s="30">
        <v>56</v>
      </c>
      <c r="B21" s="31" t="s">
        <v>31</v>
      </c>
      <c r="C21" s="32">
        <f t="shared" si="0"/>
        <v>22145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3306655.7199999997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3306655.7199999997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959852.12</v>
      </c>
      <c r="E24" s="51">
        <f>SUM(E11:E22)</f>
        <v>894439.22</v>
      </c>
      <c r="F24" s="51">
        <f>SUM(F11:F22)</f>
        <v>0</v>
      </c>
      <c r="G24" s="51">
        <f t="shared" ref="G24:Q24" si="3">SUM(G11:G22)</f>
        <v>197135.13999999998</v>
      </c>
      <c r="H24" s="51">
        <f t="shared" si="3"/>
        <v>0</v>
      </c>
      <c r="I24" s="51">
        <f t="shared" si="3"/>
        <v>301342.75</v>
      </c>
      <c r="J24" s="51">
        <f t="shared" si="3"/>
        <v>228078.1</v>
      </c>
      <c r="K24" s="51">
        <f t="shared" si="3"/>
        <v>0</v>
      </c>
      <c r="L24" s="51">
        <f t="shared" si="3"/>
        <v>349372.42</v>
      </c>
      <c r="M24" s="51">
        <f t="shared" si="3"/>
        <v>213467.32</v>
      </c>
      <c r="N24" s="51">
        <f t="shared" si="3"/>
        <v>0</v>
      </c>
      <c r="O24" s="51">
        <f t="shared" si="3"/>
        <v>162968.65</v>
      </c>
      <c r="P24" s="52"/>
      <c r="Q24" s="51">
        <f t="shared" si="3"/>
        <v>0</v>
      </c>
      <c r="R24" s="51"/>
      <c r="S24" s="21">
        <f>D24+E24+G24+H24+I24+J24+K24+L24+M24+N24+O24+P24+Q24+R24</f>
        <v>3306655.7199999993</v>
      </c>
    </row>
    <row r="25" spans="1:19" ht="13.5" hidden="1" thickBot="1" x14ac:dyDescent="0.25">
      <c r="D25" s="51">
        <f>D24+I24</f>
        <v>1261194.8700000001</v>
      </c>
      <c r="E25" s="51">
        <f>E24+J24</f>
        <v>1122517.32</v>
      </c>
      <c r="F25" s="53" t="s">
        <v>34</v>
      </c>
      <c r="G25" s="54"/>
    </row>
    <row r="26" spans="1:19" ht="13.5" hidden="1" thickBot="1" x14ac:dyDescent="0.25">
      <c r="D26" s="100">
        <f>D25+E25</f>
        <v>2383712.1900000004</v>
      </c>
      <c r="E26" s="101"/>
      <c r="F26" s="53" t="s">
        <v>35</v>
      </c>
      <c r="G26" s="54"/>
    </row>
    <row r="27" spans="1:19" ht="13.5" hidden="1" thickBot="1" x14ac:dyDescent="0.25">
      <c r="D27" s="82"/>
      <c r="E27" s="83">
        <f>D26+L24+M24</f>
        <v>2946551.93</v>
      </c>
      <c r="F27" s="53" t="s">
        <v>36</v>
      </c>
      <c r="G27" s="54"/>
    </row>
    <row r="28" spans="1:19" ht="13.5" hidden="1" thickBot="1" x14ac:dyDescent="0.25">
      <c r="D28" s="100">
        <f>E27+G24</f>
        <v>3143687.0700000003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  <c r="L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  <c r="M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F37" sqref="F37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70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>
        <v>74970</v>
      </c>
      <c r="E13" s="33">
        <v>71339.5</v>
      </c>
      <c r="G13" s="33">
        <v>13788.3</v>
      </c>
      <c r="H13" s="33"/>
      <c r="I13" s="75">
        <v>30163.8</v>
      </c>
      <c r="J13" s="75">
        <v>17345.599999999999</v>
      </c>
      <c r="K13" s="37"/>
      <c r="L13" s="33">
        <v>24159.02</v>
      </c>
      <c r="M13" s="33">
        <v>19766.47</v>
      </c>
      <c r="N13" s="33"/>
      <c r="O13" s="33">
        <v>16694</v>
      </c>
      <c r="P13" s="36"/>
      <c r="Q13" s="36"/>
      <c r="R13" s="35">
        <f>SUM(D13:O13)</f>
        <v>268226.68999999994</v>
      </c>
      <c r="S13" s="29">
        <f t="shared" ref="S13:S22" si="1">+S12+R13</f>
        <v>2100079.6199999996</v>
      </c>
    </row>
    <row r="14" spans="1:20" x14ac:dyDescent="0.2">
      <c r="A14" s="30">
        <v>56</v>
      </c>
      <c r="B14" s="31" t="s">
        <v>24</v>
      </c>
      <c r="C14" s="32">
        <f>D13+E13</f>
        <v>146309.5</v>
      </c>
      <c r="D14" s="33">
        <v>63227.27</v>
      </c>
      <c r="E14" s="33">
        <v>45150.5</v>
      </c>
      <c r="F14" s="33"/>
      <c r="G14" s="33">
        <v>11324</v>
      </c>
      <c r="H14" s="33"/>
      <c r="I14" s="33">
        <v>31124</v>
      </c>
      <c r="J14" s="33">
        <v>17400</v>
      </c>
      <c r="K14" s="37"/>
      <c r="L14" s="33">
        <v>56013.599999999999</v>
      </c>
      <c r="M14" s="33">
        <v>37342.400000000001</v>
      </c>
      <c r="N14" s="33"/>
      <c r="O14" s="33">
        <v>12300</v>
      </c>
      <c r="P14" s="36"/>
      <c r="Q14" s="36"/>
      <c r="R14" s="35">
        <f t="shared" ref="R14:R22" si="2">SUM(D14:O14)</f>
        <v>273881.77</v>
      </c>
      <c r="S14" s="29">
        <f t="shared" si="1"/>
        <v>2373961.3899999997</v>
      </c>
    </row>
    <row r="15" spans="1:20" x14ac:dyDescent="0.2">
      <c r="A15" s="30">
        <v>56</v>
      </c>
      <c r="B15" s="31" t="s">
        <v>25</v>
      </c>
      <c r="C15" s="32">
        <f t="shared" si="0"/>
        <v>108377.76999999999</v>
      </c>
      <c r="D15" s="33">
        <v>35788.5</v>
      </c>
      <c r="E15" s="33">
        <v>46859.44</v>
      </c>
      <c r="F15" s="33"/>
      <c r="G15" s="33">
        <v>9813.5</v>
      </c>
      <c r="H15" s="33"/>
      <c r="I15" s="33">
        <v>12195.5</v>
      </c>
      <c r="J15" s="33">
        <v>21512.94</v>
      </c>
      <c r="K15" s="37"/>
      <c r="L15" s="33">
        <v>42102</v>
      </c>
      <c r="M15" s="33">
        <v>28068</v>
      </c>
      <c r="N15" s="33"/>
      <c r="O15" s="33">
        <v>11822</v>
      </c>
      <c r="P15" s="36"/>
      <c r="Q15" s="36"/>
      <c r="R15" s="35">
        <f t="shared" si="2"/>
        <v>208161.88</v>
      </c>
      <c r="S15" s="29">
        <f t="shared" si="1"/>
        <v>2582123.2699999996</v>
      </c>
    </row>
    <row r="16" spans="1:20" x14ac:dyDescent="0.2">
      <c r="A16" s="30">
        <v>56</v>
      </c>
      <c r="B16" s="31" t="s">
        <v>26</v>
      </c>
      <c r="C16" s="32">
        <f t="shared" si="0"/>
        <v>82647.94</v>
      </c>
      <c r="D16" s="33">
        <v>50513.599999999999</v>
      </c>
      <c r="E16" s="33">
        <v>15880</v>
      </c>
      <c r="F16" s="33"/>
      <c r="G16" s="33">
        <v>27385.15</v>
      </c>
      <c r="H16" s="33"/>
      <c r="I16" s="33">
        <v>26900.1</v>
      </c>
      <c r="J16" s="33">
        <v>6705</v>
      </c>
      <c r="K16" s="37"/>
      <c r="L16" s="33">
        <v>48611.4</v>
      </c>
      <c r="M16" s="33">
        <v>32407.599999999999</v>
      </c>
      <c r="N16" s="33"/>
      <c r="O16" s="33">
        <v>14102</v>
      </c>
      <c r="P16" s="36"/>
      <c r="Q16" s="36"/>
      <c r="R16" s="35">
        <f t="shared" si="2"/>
        <v>222504.85</v>
      </c>
      <c r="S16" s="29">
        <f t="shared" si="1"/>
        <v>2804628.1199999996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66393.600000000006</v>
      </c>
      <c r="D17" s="33">
        <v>28581</v>
      </c>
      <c r="E17" s="33">
        <v>26758.5</v>
      </c>
      <c r="F17" s="33"/>
      <c r="G17" s="33">
        <v>7787</v>
      </c>
      <c r="H17" s="33"/>
      <c r="I17" s="33">
        <v>13730</v>
      </c>
      <c r="J17" s="33">
        <v>9342</v>
      </c>
      <c r="K17" s="37"/>
      <c r="L17" s="33">
        <f>42908*0.7</f>
        <v>30035.599999999999</v>
      </c>
      <c r="M17" s="33">
        <f>42908*0.3</f>
        <v>12872.4</v>
      </c>
      <c r="N17" s="33"/>
      <c r="O17" s="33">
        <v>6868</v>
      </c>
      <c r="P17" s="36"/>
      <c r="Q17" s="36"/>
      <c r="R17" s="35">
        <f t="shared" si="2"/>
        <v>135974.5</v>
      </c>
      <c r="S17" s="29">
        <f t="shared" si="1"/>
        <v>2940602.6199999996</v>
      </c>
    </row>
    <row r="18" spans="1:19" x14ac:dyDescent="0.2">
      <c r="A18" s="30">
        <v>56</v>
      </c>
      <c r="B18" s="31" t="s">
        <v>28</v>
      </c>
      <c r="C18" s="32">
        <f t="shared" si="0"/>
        <v>55339.5</v>
      </c>
      <c r="D18" s="33">
        <v>32870.25</v>
      </c>
      <c r="E18" s="33">
        <v>24939.5</v>
      </c>
      <c r="F18" s="33"/>
      <c r="G18" s="33">
        <v>10016.25</v>
      </c>
      <c r="H18" s="33"/>
      <c r="I18" s="33">
        <v>10774.8</v>
      </c>
      <c r="J18" s="33">
        <v>6460.2999999999993</v>
      </c>
      <c r="K18" s="37"/>
      <c r="L18" s="33">
        <f>51330.5*0.7</f>
        <v>35931.35</v>
      </c>
      <c r="M18" s="33">
        <f>51330.5*0.3</f>
        <v>15399.15</v>
      </c>
      <c r="N18" s="33"/>
      <c r="O18" s="33">
        <v>6070</v>
      </c>
      <c r="P18" s="36"/>
      <c r="Q18" s="36"/>
      <c r="R18" s="35">
        <f t="shared" si="2"/>
        <v>142461.6</v>
      </c>
      <c r="S18" s="29">
        <f t="shared" si="1"/>
        <v>3083064.2199999997</v>
      </c>
    </row>
    <row r="19" spans="1:19" x14ac:dyDescent="0.2">
      <c r="A19" s="30">
        <v>56</v>
      </c>
      <c r="B19" s="31" t="s">
        <v>29</v>
      </c>
      <c r="C19" s="32">
        <f t="shared" si="0"/>
        <v>57809.75</v>
      </c>
      <c r="D19" s="39">
        <v>19951</v>
      </c>
      <c r="E19" s="39">
        <v>17492.5</v>
      </c>
      <c r="F19" s="39"/>
      <c r="G19" s="39">
        <v>6133</v>
      </c>
      <c r="H19" s="39"/>
      <c r="I19" s="33">
        <v>3552.9</v>
      </c>
      <c r="J19" s="33">
        <v>6975.1</v>
      </c>
      <c r="K19" s="33"/>
      <c r="L19" s="33">
        <v>31843</v>
      </c>
      <c r="M19" s="33">
        <v>13647</v>
      </c>
      <c r="N19" s="33"/>
      <c r="O19" s="33">
        <v>7140</v>
      </c>
      <c r="P19" s="36"/>
      <c r="Q19" s="36"/>
      <c r="R19" s="35">
        <f t="shared" si="2"/>
        <v>106734.5</v>
      </c>
      <c r="S19" s="29">
        <f t="shared" si="1"/>
        <v>3189798.7199999997</v>
      </c>
    </row>
    <row r="20" spans="1:19" x14ac:dyDescent="0.2">
      <c r="A20" s="30">
        <v>56</v>
      </c>
      <c r="B20" s="31" t="s">
        <v>30</v>
      </c>
      <c r="C20" s="32">
        <f t="shared" si="0"/>
        <v>37443.5</v>
      </c>
      <c r="D20" s="40">
        <v>10250</v>
      </c>
      <c r="E20" s="40">
        <v>11895</v>
      </c>
      <c r="F20" s="40"/>
      <c r="G20" s="40">
        <v>5447</v>
      </c>
      <c r="H20" s="40"/>
      <c r="I20" s="70">
        <v>4391</v>
      </c>
      <c r="J20" s="40">
        <v>10826</v>
      </c>
      <c r="K20" s="40"/>
      <c r="L20" s="40">
        <v>40546.800000000003</v>
      </c>
      <c r="M20" s="40">
        <v>27211.200000000001</v>
      </c>
      <c r="N20" s="40"/>
      <c r="O20" s="40">
        <v>6290</v>
      </c>
      <c r="P20" s="41"/>
      <c r="Q20" s="41"/>
      <c r="R20" s="35">
        <f t="shared" si="2"/>
        <v>116857</v>
      </c>
      <c r="S20" s="29">
        <f t="shared" si="1"/>
        <v>3306655.7199999997</v>
      </c>
    </row>
    <row r="21" spans="1:19" x14ac:dyDescent="0.2">
      <c r="A21" s="30">
        <v>56</v>
      </c>
      <c r="B21" s="31" t="s">
        <v>31</v>
      </c>
      <c r="C21" s="32">
        <f t="shared" si="0"/>
        <v>22145</v>
      </c>
      <c r="D21" s="40">
        <v>10350</v>
      </c>
      <c r="E21" s="40">
        <v>12916.75</v>
      </c>
      <c r="F21" s="40"/>
      <c r="G21" s="40">
        <v>3657.25</v>
      </c>
      <c r="H21" s="40"/>
      <c r="I21" s="40">
        <v>6397</v>
      </c>
      <c r="J21" s="40">
        <v>3700.85</v>
      </c>
      <c r="K21" s="40"/>
      <c r="L21" s="33">
        <v>16810.2</v>
      </c>
      <c r="M21" s="33">
        <v>11206.8</v>
      </c>
      <c r="N21" s="40"/>
      <c r="O21" s="40">
        <v>5414.5</v>
      </c>
      <c r="P21" s="41"/>
      <c r="Q21" s="41"/>
      <c r="R21" s="35">
        <f>SUM(D21:O21)</f>
        <v>70453.350000000006</v>
      </c>
      <c r="S21" s="29">
        <f t="shared" si="1"/>
        <v>3377109.07</v>
      </c>
    </row>
    <row r="22" spans="1:19" x14ac:dyDescent="0.2">
      <c r="A22" s="30">
        <v>56</v>
      </c>
      <c r="B22" s="31" t="s">
        <v>32</v>
      </c>
      <c r="C22" s="32">
        <f t="shared" si="0"/>
        <v>23266.75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3377109.07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970202.12</v>
      </c>
      <c r="E24" s="51">
        <f>SUM(E11:E22)</f>
        <v>907355.97</v>
      </c>
      <c r="F24" s="51">
        <f>SUM(F11:F22)</f>
        <v>0</v>
      </c>
      <c r="G24" s="51">
        <f t="shared" ref="G24:Q24" si="3">SUM(G11:G22)</f>
        <v>200792.38999999998</v>
      </c>
      <c r="H24" s="51">
        <f t="shared" si="3"/>
        <v>0</v>
      </c>
      <c r="I24" s="51">
        <f t="shared" si="3"/>
        <v>307739.75</v>
      </c>
      <c r="J24" s="51">
        <f t="shared" si="3"/>
        <v>231778.95</v>
      </c>
      <c r="K24" s="51">
        <f t="shared" si="3"/>
        <v>0</v>
      </c>
      <c r="L24" s="51">
        <f t="shared" si="3"/>
        <v>366182.62</v>
      </c>
      <c r="M24" s="51">
        <f t="shared" si="3"/>
        <v>224674.12</v>
      </c>
      <c r="N24" s="51">
        <f t="shared" si="3"/>
        <v>0</v>
      </c>
      <c r="O24" s="51">
        <f t="shared" si="3"/>
        <v>168383.15</v>
      </c>
      <c r="P24" s="52"/>
      <c r="Q24" s="51">
        <f t="shared" si="3"/>
        <v>0</v>
      </c>
      <c r="R24" s="51"/>
      <c r="S24" s="21">
        <f>D24+E24+G24+H24+I24+J24+K24+L24+M24+N24+O24+P24+Q24+R24</f>
        <v>3377109.07</v>
      </c>
    </row>
    <row r="25" spans="1:19" ht="13.5" hidden="1" thickBot="1" x14ac:dyDescent="0.25">
      <c r="D25" s="51">
        <f>D24+I24</f>
        <v>1277941.8700000001</v>
      </c>
      <c r="E25" s="51">
        <f>E24+J24</f>
        <v>1139134.92</v>
      </c>
      <c r="F25" s="53" t="s">
        <v>34</v>
      </c>
      <c r="G25" s="54"/>
    </row>
    <row r="26" spans="1:19" ht="13.5" hidden="1" thickBot="1" x14ac:dyDescent="0.25">
      <c r="D26" s="100">
        <f>D25+E25</f>
        <v>2417076.79</v>
      </c>
      <c r="E26" s="101"/>
      <c r="F26" s="53" t="s">
        <v>35</v>
      </c>
      <c r="G26" s="54"/>
    </row>
    <row r="27" spans="1:19" ht="13.5" hidden="1" thickBot="1" x14ac:dyDescent="0.25">
      <c r="D27" s="82"/>
      <c r="E27" s="83">
        <f>D26+L24+M24</f>
        <v>3007933.5300000003</v>
      </c>
      <c r="F27" s="53" t="s">
        <v>36</v>
      </c>
      <c r="G27" s="54"/>
    </row>
    <row r="28" spans="1:19" ht="13.5" hidden="1" thickBot="1" x14ac:dyDescent="0.25">
      <c r="D28" s="100">
        <f>E27+G24</f>
        <v>3208725.9200000004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E22" sqref="E22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69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532897</v>
      </c>
      <c r="E11" s="25">
        <v>491868.28</v>
      </c>
      <c r="F11" s="25"/>
      <c r="G11" s="25">
        <v>84288.09</v>
      </c>
      <c r="H11" s="25"/>
      <c r="I11" s="26">
        <v>128466.4</v>
      </c>
      <c r="J11" s="25">
        <v>104704.66</v>
      </c>
      <c r="K11" s="25"/>
      <c r="L11" s="25">
        <v>22005.45</v>
      </c>
      <c r="M11" s="25">
        <v>14670.3</v>
      </c>
      <c r="N11" s="25"/>
      <c r="O11" s="25">
        <v>62048.15</v>
      </c>
      <c r="P11" s="27"/>
      <c r="Q11" s="25"/>
      <c r="R11" s="28">
        <f>SUM(D11:O11)</f>
        <v>1440948.3299999998</v>
      </c>
      <c r="S11" s="29">
        <f>+C11+D11+E11+G11+H11+I11+J11+K11+L11+M11+N11+O11+P11+Q11</f>
        <v>1440948.3299999998</v>
      </c>
    </row>
    <row r="12" spans="1:20" x14ac:dyDescent="0.2">
      <c r="A12" s="30">
        <v>56</v>
      </c>
      <c r="B12" s="31" t="s">
        <v>22</v>
      </c>
      <c r="C12" s="32">
        <f>D11+E11</f>
        <v>1024765.28</v>
      </c>
      <c r="D12" s="33">
        <v>110803.5</v>
      </c>
      <c r="E12" s="33">
        <v>142256</v>
      </c>
      <c r="F12" s="33"/>
      <c r="G12" s="33">
        <v>21152.85</v>
      </c>
      <c r="H12" s="33"/>
      <c r="I12" s="33">
        <v>40044.25</v>
      </c>
      <c r="J12" s="33">
        <v>26806.5</v>
      </c>
      <c r="K12" s="33"/>
      <c r="L12" s="33">
        <v>18124.2</v>
      </c>
      <c r="M12" s="33">
        <v>12082.8</v>
      </c>
      <c r="N12" s="33"/>
      <c r="O12" s="33">
        <v>19634.5</v>
      </c>
      <c r="P12" s="34"/>
      <c r="Q12" s="34"/>
      <c r="R12" s="35">
        <f>SUM(D12:O12)</f>
        <v>390904.6</v>
      </c>
      <c r="S12" s="29">
        <f>+S11+R12</f>
        <v>1831852.9299999997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253059.5</v>
      </c>
      <c r="D13" s="33">
        <v>74970</v>
      </c>
      <c r="E13" s="33">
        <v>71339.5</v>
      </c>
      <c r="G13" s="33">
        <v>13788.3</v>
      </c>
      <c r="H13" s="33"/>
      <c r="I13" s="75">
        <v>30163.8</v>
      </c>
      <c r="J13" s="75">
        <v>17345.599999999999</v>
      </c>
      <c r="K13" s="37"/>
      <c r="L13" s="33">
        <v>24159.02</v>
      </c>
      <c r="M13" s="33">
        <v>19766.47</v>
      </c>
      <c r="N13" s="33"/>
      <c r="O13" s="33">
        <v>16694</v>
      </c>
      <c r="P13" s="36"/>
      <c r="Q13" s="36"/>
      <c r="R13" s="35">
        <f>SUM(D13:O13)</f>
        <v>268226.68999999994</v>
      </c>
      <c r="S13" s="29">
        <f t="shared" ref="S13:S22" si="1">+S12+R13</f>
        <v>2100079.6199999996</v>
      </c>
    </row>
    <row r="14" spans="1:20" x14ac:dyDescent="0.2">
      <c r="A14" s="30">
        <v>56</v>
      </c>
      <c r="B14" s="31" t="s">
        <v>24</v>
      </c>
      <c r="C14" s="32">
        <f>D13+E13</f>
        <v>146309.5</v>
      </c>
      <c r="D14" s="33">
        <v>63227.27</v>
      </c>
      <c r="E14" s="33">
        <v>45150.5</v>
      </c>
      <c r="F14" s="33"/>
      <c r="G14" s="33">
        <v>11324</v>
      </c>
      <c r="H14" s="33"/>
      <c r="I14" s="33">
        <v>31124</v>
      </c>
      <c r="J14" s="33">
        <v>17400</v>
      </c>
      <c r="K14" s="37"/>
      <c r="L14" s="33">
        <v>56013.599999999999</v>
      </c>
      <c r="M14" s="33">
        <v>37342.400000000001</v>
      </c>
      <c r="N14" s="33"/>
      <c r="O14" s="33">
        <v>12300</v>
      </c>
      <c r="P14" s="36"/>
      <c r="Q14" s="36"/>
      <c r="R14" s="35">
        <f t="shared" ref="R14:R22" si="2">SUM(D14:O14)</f>
        <v>273881.77</v>
      </c>
      <c r="S14" s="29">
        <f t="shared" si="1"/>
        <v>2373961.3899999997</v>
      </c>
    </row>
    <row r="15" spans="1:20" x14ac:dyDescent="0.2">
      <c r="A15" s="30">
        <v>56</v>
      </c>
      <c r="B15" s="31" t="s">
        <v>25</v>
      </c>
      <c r="C15" s="32">
        <f t="shared" si="0"/>
        <v>108377.76999999999</v>
      </c>
      <c r="D15" s="33">
        <v>35788.5</v>
      </c>
      <c r="E15" s="33">
        <v>46859.44</v>
      </c>
      <c r="F15" s="33"/>
      <c r="G15" s="33">
        <v>9813.5</v>
      </c>
      <c r="H15" s="33"/>
      <c r="I15" s="33">
        <v>12195.5</v>
      </c>
      <c r="J15" s="33">
        <v>21512.94</v>
      </c>
      <c r="K15" s="37"/>
      <c r="L15" s="33">
        <v>42102</v>
      </c>
      <c r="M15" s="33">
        <v>28068</v>
      </c>
      <c r="N15" s="33"/>
      <c r="O15" s="33">
        <v>11822</v>
      </c>
      <c r="P15" s="36"/>
      <c r="Q15" s="36"/>
      <c r="R15" s="35">
        <f t="shared" si="2"/>
        <v>208161.88</v>
      </c>
      <c r="S15" s="29">
        <f t="shared" si="1"/>
        <v>2582123.2699999996</v>
      </c>
    </row>
    <row r="16" spans="1:20" x14ac:dyDescent="0.2">
      <c r="A16" s="30">
        <v>56</v>
      </c>
      <c r="B16" s="31" t="s">
        <v>26</v>
      </c>
      <c r="C16" s="32">
        <f t="shared" si="0"/>
        <v>82647.94</v>
      </c>
      <c r="D16" s="33">
        <v>50513.599999999999</v>
      </c>
      <c r="E16" s="33">
        <v>15880</v>
      </c>
      <c r="F16" s="33"/>
      <c r="G16" s="33">
        <v>27385.15</v>
      </c>
      <c r="H16" s="33"/>
      <c r="I16" s="33">
        <v>26900.1</v>
      </c>
      <c r="J16" s="33">
        <v>6705</v>
      </c>
      <c r="K16" s="37"/>
      <c r="L16" s="33">
        <v>48611.4</v>
      </c>
      <c r="M16" s="33">
        <v>32407.599999999999</v>
      </c>
      <c r="N16" s="33"/>
      <c r="O16" s="33">
        <v>14102</v>
      </c>
      <c r="P16" s="36"/>
      <c r="Q16" s="36"/>
      <c r="R16" s="35">
        <f t="shared" si="2"/>
        <v>222504.85</v>
      </c>
      <c r="S16" s="29">
        <f t="shared" si="1"/>
        <v>2804628.1199999996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66393.600000000006</v>
      </c>
      <c r="D17" s="33">
        <v>28581</v>
      </c>
      <c r="E17" s="33">
        <v>26758.5</v>
      </c>
      <c r="F17" s="33"/>
      <c r="G17" s="33">
        <v>7787</v>
      </c>
      <c r="H17" s="33"/>
      <c r="I17" s="33">
        <v>13730</v>
      </c>
      <c r="J17" s="33">
        <v>9342</v>
      </c>
      <c r="K17" s="37"/>
      <c r="L17" s="33">
        <f>42908*0.7</f>
        <v>30035.599999999999</v>
      </c>
      <c r="M17" s="33">
        <f>42908*0.3</f>
        <v>12872.4</v>
      </c>
      <c r="N17" s="33"/>
      <c r="O17" s="33">
        <v>6868</v>
      </c>
      <c r="P17" s="36"/>
      <c r="Q17" s="36"/>
      <c r="R17" s="35">
        <f t="shared" si="2"/>
        <v>135974.5</v>
      </c>
      <c r="S17" s="29">
        <f t="shared" si="1"/>
        <v>2940602.6199999996</v>
      </c>
    </row>
    <row r="18" spans="1:19" x14ac:dyDescent="0.2">
      <c r="A18" s="30">
        <v>56</v>
      </c>
      <c r="B18" s="31" t="s">
        <v>28</v>
      </c>
      <c r="C18" s="32">
        <f t="shared" si="0"/>
        <v>55339.5</v>
      </c>
      <c r="D18" s="33">
        <v>32870.25</v>
      </c>
      <c r="E18" s="33">
        <v>24939.5</v>
      </c>
      <c r="F18" s="33"/>
      <c r="G18" s="33">
        <v>10016.25</v>
      </c>
      <c r="H18" s="33"/>
      <c r="I18" s="33">
        <v>10774.8</v>
      </c>
      <c r="J18" s="33">
        <v>6460.2999999999993</v>
      </c>
      <c r="K18" s="37"/>
      <c r="L18" s="33">
        <f>51330.5*0.7</f>
        <v>35931.35</v>
      </c>
      <c r="M18" s="33">
        <f>51330.5*0.3</f>
        <v>15399.15</v>
      </c>
      <c r="N18" s="33"/>
      <c r="O18" s="33">
        <v>6070</v>
      </c>
      <c r="P18" s="36"/>
      <c r="Q18" s="36"/>
      <c r="R18" s="35">
        <f t="shared" si="2"/>
        <v>142461.6</v>
      </c>
      <c r="S18" s="29">
        <f t="shared" si="1"/>
        <v>3083064.2199999997</v>
      </c>
    </row>
    <row r="19" spans="1:19" x14ac:dyDescent="0.2">
      <c r="A19" s="30">
        <v>56</v>
      </c>
      <c r="B19" s="31" t="s">
        <v>29</v>
      </c>
      <c r="C19" s="32">
        <f t="shared" si="0"/>
        <v>57809.75</v>
      </c>
      <c r="D19" s="39">
        <v>19951</v>
      </c>
      <c r="E19" s="39">
        <v>17492.5</v>
      </c>
      <c r="F19" s="39"/>
      <c r="G19" s="39">
        <v>6133</v>
      </c>
      <c r="H19" s="39"/>
      <c r="I19" s="33">
        <v>3552.9</v>
      </c>
      <c r="J19" s="33">
        <v>6975.1</v>
      </c>
      <c r="K19" s="33"/>
      <c r="L19" s="33">
        <v>31843</v>
      </c>
      <c r="M19" s="33">
        <v>13647</v>
      </c>
      <c r="N19" s="33"/>
      <c r="O19" s="33">
        <v>7140</v>
      </c>
      <c r="P19" s="36"/>
      <c r="Q19" s="36"/>
      <c r="R19" s="35">
        <f t="shared" si="2"/>
        <v>106734.5</v>
      </c>
      <c r="S19" s="29">
        <f t="shared" si="1"/>
        <v>3189798.7199999997</v>
      </c>
    </row>
    <row r="20" spans="1:19" x14ac:dyDescent="0.2">
      <c r="A20" s="30">
        <v>56</v>
      </c>
      <c r="B20" s="31" t="s">
        <v>30</v>
      </c>
      <c r="C20" s="32">
        <f t="shared" si="0"/>
        <v>37443.5</v>
      </c>
      <c r="D20" s="40">
        <v>10125</v>
      </c>
      <c r="E20" s="40">
        <v>11590</v>
      </c>
      <c r="F20" s="40"/>
      <c r="G20" s="40">
        <v>5447</v>
      </c>
      <c r="H20" s="40"/>
      <c r="I20" s="70">
        <v>4211</v>
      </c>
      <c r="J20" s="40">
        <v>11436</v>
      </c>
      <c r="K20" s="40"/>
      <c r="L20" s="40">
        <v>40816.800000000003</v>
      </c>
      <c r="M20" s="40">
        <v>27211.200000000001</v>
      </c>
      <c r="N20" s="40"/>
      <c r="O20" s="40">
        <v>6290</v>
      </c>
      <c r="P20" s="41"/>
      <c r="Q20" s="41"/>
      <c r="R20" s="35">
        <f t="shared" si="2"/>
        <v>117127</v>
      </c>
      <c r="S20" s="29">
        <f t="shared" si="1"/>
        <v>3306925.7199999997</v>
      </c>
    </row>
    <row r="21" spans="1:19" x14ac:dyDescent="0.2">
      <c r="A21" s="30">
        <v>56</v>
      </c>
      <c r="B21" s="31" t="s">
        <v>31</v>
      </c>
      <c r="C21" s="32">
        <f t="shared" si="0"/>
        <v>21715</v>
      </c>
      <c r="D21" s="40">
        <v>10350</v>
      </c>
      <c r="E21" s="40">
        <v>12916.75</v>
      </c>
      <c r="F21" s="40"/>
      <c r="G21" s="40">
        <v>4302.25</v>
      </c>
      <c r="H21" s="40"/>
      <c r="I21" s="40">
        <v>6847</v>
      </c>
      <c r="J21" s="40">
        <v>5286.85</v>
      </c>
      <c r="K21" s="40"/>
      <c r="L21" s="33">
        <v>17557.2</v>
      </c>
      <c r="M21" s="33">
        <v>11704.8</v>
      </c>
      <c r="N21" s="40"/>
      <c r="O21" s="40">
        <v>5924.5</v>
      </c>
      <c r="P21" s="41"/>
      <c r="Q21" s="41"/>
      <c r="R21" s="35">
        <f>SUM(D21:O21)</f>
        <v>74889.350000000006</v>
      </c>
      <c r="S21" s="29">
        <f t="shared" si="1"/>
        <v>3381815.07</v>
      </c>
    </row>
    <row r="22" spans="1:19" x14ac:dyDescent="0.2">
      <c r="A22" s="30">
        <v>56</v>
      </c>
      <c r="B22" s="31" t="s">
        <v>32</v>
      </c>
      <c r="C22" s="32">
        <f t="shared" si="0"/>
        <v>23266.75</v>
      </c>
      <c r="D22" s="40">
        <v>11341</v>
      </c>
      <c r="E22" s="40">
        <v>17691</v>
      </c>
      <c r="F22" s="40"/>
      <c r="G22" s="40">
        <v>4762.21</v>
      </c>
      <c r="H22" s="40"/>
      <c r="I22" s="40">
        <v>6196.4</v>
      </c>
      <c r="J22" s="40">
        <v>8841</v>
      </c>
      <c r="K22" s="40"/>
      <c r="L22" s="40">
        <v>32334.6</v>
      </c>
      <c r="M22" s="40">
        <v>21556.400000000001</v>
      </c>
      <c r="N22" s="40"/>
      <c r="O22" s="40">
        <v>5304</v>
      </c>
      <c r="P22" s="41"/>
      <c r="Q22" s="41"/>
      <c r="R22" s="35">
        <f t="shared" si="2"/>
        <v>108026.60999999999</v>
      </c>
      <c r="S22" s="29">
        <f t="shared" si="1"/>
        <v>3489841.6799999997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981418.12</v>
      </c>
      <c r="E24" s="51">
        <f>SUM(E11:E22)</f>
        <v>924741.97</v>
      </c>
      <c r="F24" s="51">
        <f>SUM(F11:F22)</f>
        <v>0</v>
      </c>
      <c r="G24" s="51">
        <f t="shared" ref="G24:Q24" si="3">SUM(G11:G22)</f>
        <v>206199.59999999998</v>
      </c>
      <c r="H24" s="51">
        <f t="shared" si="3"/>
        <v>0</v>
      </c>
      <c r="I24" s="51">
        <f t="shared" si="3"/>
        <v>314206.15000000002</v>
      </c>
      <c r="J24" s="51">
        <f t="shared" si="3"/>
        <v>242815.95</v>
      </c>
      <c r="K24" s="51">
        <f t="shared" si="3"/>
        <v>0</v>
      </c>
      <c r="L24" s="51">
        <f t="shared" si="3"/>
        <v>399534.22</v>
      </c>
      <c r="M24" s="51">
        <f t="shared" si="3"/>
        <v>246728.52</v>
      </c>
      <c r="N24" s="51">
        <f t="shared" si="3"/>
        <v>0</v>
      </c>
      <c r="O24" s="51">
        <f t="shared" si="3"/>
        <v>174197.15</v>
      </c>
      <c r="P24" s="52"/>
      <c r="Q24" s="51">
        <f t="shared" si="3"/>
        <v>0</v>
      </c>
      <c r="R24" s="51"/>
      <c r="S24" s="21">
        <f>D24+E24+G24+H24+I24+J24+K24+L24+M24+N24+O24+P24+Q24+R24</f>
        <v>3489841.6799999997</v>
      </c>
    </row>
    <row r="25" spans="1:19" ht="13.5" hidden="1" thickBot="1" x14ac:dyDescent="0.25">
      <c r="D25" s="51">
        <f>D24+I24</f>
        <v>1295624.27</v>
      </c>
      <c r="E25" s="51">
        <f>E24+J24</f>
        <v>1167557.92</v>
      </c>
      <c r="F25" s="53" t="s">
        <v>34</v>
      </c>
      <c r="G25" s="54"/>
    </row>
    <row r="26" spans="1:19" ht="13.5" hidden="1" thickBot="1" x14ac:dyDescent="0.25">
      <c r="D26" s="100">
        <f>D25+E25</f>
        <v>2463182.19</v>
      </c>
      <c r="E26" s="101"/>
      <c r="F26" s="53" t="s">
        <v>35</v>
      </c>
      <c r="G26" s="54"/>
    </row>
    <row r="27" spans="1:19" ht="13.5" hidden="1" thickBot="1" x14ac:dyDescent="0.25">
      <c r="D27" s="82"/>
      <c r="E27" s="83">
        <f>D26+L24+M24</f>
        <v>3109444.93</v>
      </c>
      <c r="F27" s="53" t="s">
        <v>36</v>
      </c>
      <c r="G27" s="54"/>
    </row>
    <row r="28" spans="1:19" ht="13.5" hidden="1" thickBot="1" x14ac:dyDescent="0.25">
      <c r="D28" s="100">
        <f>E27+G24</f>
        <v>3315644.5300000003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4" fitToHeight="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N40" sqref="N40"/>
    </sheetView>
  </sheetViews>
  <sheetFormatPr baseColWidth="10" defaultRowHeight="12.75" x14ac:dyDescent="0.2"/>
  <cols>
    <col min="1" max="1" width="11.42578125" style="85"/>
  </cols>
  <sheetData>
    <row r="1" spans="1:2" x14ac:dyDescent="0.2">
      <c r="A1" s="85">
        <v>33433.620000000003</v>
      </c>
      <c r="B1" s="84">
        <v>46361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A32" sqref="A32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71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552060.6</v>
      </c>
      <c r="E11" s="25">
        <v>506760.5</v>
      </c>
      <c r="F11" s="25"/>
      <c r="G11" s="25">
        <v>56799.4</v>
      </c>
      <c r="H11" s="25"/>
      <c r="I11" s="26">
        <v>84872.4</v>
      </c>
      <c r="J11" s="25">
        <v>80084.3</v>
      </c>
      <c r="K11" s="25"/>
      <c r="L11" s="25">
        <v>12325.5</v>
      </c>
      <c r="M11" s="25">
        <v>8217</v>
      </c>
      <c r="N11" s="25"/>
      <c r="O11" s="25">
        <v>59465</v>
      </c>
      <c r="P11" s="27"/>
      <c r="Q11" s="25"/>
      <c r="R11" s="28">
        <f>SUM(D11:O11)</f>
        <v>1360584.7</v>
      </c>
      <c r="S11" s="29">
        <f>+C11+D11+E11+G11+H11+I11+J11+K11+L11+M11+N11+O11+P11+Q11</f>
        <v>1360584.7</v>
      </c>
    </row>
    <row r="12" spans="1:20" x14ac:dyDescent="0.2">
      <c r="A12" s="30">
        <v>56</v>
      </c>
      <c r="B12" s="31" t="s">
        <v>22</v>
      </c>
      <c r="C12" s="32">
        <f>D11+E11</f>
        <v>1058821.1000000001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4"/>
      <c r="Q12" s="34"/>
      <c r="R12" s="35">
        <f>SUM(D12:O12)</f>
        <v>0</v>
      </c>
      <c r="S12" s="29">
        <f>+S11+R12</f>
        <v>1360584.7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0</v>
      </c>
      <c r="D13" s="33"/>
      <c r="E13" s="33"/>
      <c r="G13" s="33"/>
      <c r="H13" s="33"/>
      <c r="I13" s="75"/>
      <c r="J13" s="75"/>
      <c r="K13" s="37"/>
      <c r="L13" s="33"/>
      <c r="M13" s="33"/>
      <c r="N13" s="33"/>
      <c r="O13" s="33"/>
      <c r="P13" s="36"/>
      <c r="Q13" s="36"/>
      <c r="R13" s="35">
        <f>SUM(D13:O13)</f>
        <v>0</v>
      </c>
      <c r="S13" s="29">
        <f t="shared" ref="S13:S22" si="1">+S12+R13</f>
        <v>1360584.7</v>
      </c>
    </row>
    <row r="14" spans="1:20" x14ac:dyDescent="0.2">
      <c r="A14" s="30">
        <v>56</v>
      </c>
      <c r="B14" s="31" t="s">
        <v>24</v>
      </c>
      <c r="C14" s="32">
        <f>D13+E13</f>
        <v>0</v>
      </c>
      <c r="D14" s="33"/>
      <c r="E14" s="33"/>
      <c r="F14" s="33"/>
      <c r="G14" s="33"/>
      <c r="H14" s="33"/>
      <c r="I14" s="33"/>
      <c r="J14" s="33"/>
      <c r="K14" s="37"/>
      <c r="L14" s="33"/>
      <c r="M14" s="33"/>
      <c r="N14" s="33"/>
      <c r="O14" s="33"/>
      <c r="P14" s="36"/>
      <c r="Q14" s="36"/>
      <c r="R14" s="35">
        <f t="shared" ref="R14:R22" si="2">SUM(D14:O14)</f>
        <v>0</v>
      </c>
      <c r="S14" s="29">
        <f t="shared" si="1"/>
        <v>1360584.7</v>
      </c>
    </row>
    <row r="15" spans="1:20" x14ac:dyDescent="0.2">
      <c r="A15" s="30">
        <v>56</v>
      </c>
      <c r="B15" s="31" t="s">
        <v>25</v>
      </c>
      <c r="C15" s="32">
        <f t="shared" si="0"/>
        <v>0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2"/>
        <v>0</v>
      </c>
      <c r="S15" s="29">
        <f t="shared" si="1"/>
        <v>1360584.7</v>
      </c>
    </row>
    <row r="16" spans="1:20" x14ac:dyDescent="0.2">
      <c r="A16" s="30">
        <v>56</v>
      </c>
      <c r="B16" s="31" t="s">
        <v>26</v>
      </c>
      <c r="C16" s="32">
        <f t="shared" si="0"/>
        <v>0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2"/>
        <v>0</v>
      </c>
      <c r="S16" s="29">
        <f t="shared" si="1"/>
        <v>1360584.7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0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2"/>
        <v>0</v>
      </c>
      <c r="S17" s="29">
        <f t="shared" si="1"/>
        <v>1360584.7</v>
      </c>
    </row>
    <row r="18" spans="1:19" x14ac:dyDescent="0.2">
      <c r="A18" s="30">
        <v>56</v>
      </c>
      <c r="B18" s="31" t="s">
        <v>28</v>
      </c>
      <c r="C18" s="32">
        <f t="shared" si="0"/>
        <v>0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1360584.7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1360584.7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1360584.7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1360584.7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1360584.7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552060.6</v>
      </c>
      <c r="E24" s="51">
        <f>SUM(E11:E22)</f>
        <v>506760.5</v>
      </c>
      <c r="F24" s="51">
        <f>SUM(F11:F22)</f>
        <v>0</v>
      </c>
      <c r="G24" s="51">
        <f t="shared" ref="G24:Q24" si="3">SUM(G11:G22)</f>
        <v>56799.4</v>
      </c>
      <c r="H24" s="51">
        <f t="shared" si="3"/>
        <v>0</v>
      </c>
      <c r="I24" s="51">
        <f t="shared" si="3"/>
        <v>84872.4</v>
      </c>
      <c r="J24" s="51">
        <f t="shared" si="3"/>
        <v>80084.3</v>
      </c>
      <c r="K24" s="51">
        <f t="shared" si="3"/>
        <v>0</v>
      </c>
      <c r="L24" s="51">
        <f t="shared" si="3"/>
        <v>12325.5</v>
      </c>
      <c r="M24" s="51">
        <f t="shared" si="3"/>
        <v>8217</v>
      </c>
      <c r="N24" s="51">
        <f t="shared" si="3"/>
        <v>0</v>
      </c>
      <c r="O24" s="51">
        <f t="shared" si="3"/>
        <v>59465</v>
      </c>
      <c r="P24" s="52"/>
      <c r="Q24" s="51">
        <f t="shared" si="3"/>
        <v>0</v>
      </c>
      <c r="R24" s="51"/>
      <c r="S24" s="21">
        <f>D24+E24+G24+H24+I24+J24+K24+L24+M24+N24+O24+P24+Q24+R24</f>
        <v>1360584.7</v>
      </c>
    </row>
    <row r="25" spans="1:19" ht="13.5" hidden="1" thickBot="1" x14ac:dyDescent="0.25">
      <c r="D25" s="51">
        <f>D24+I24</f>
        <v>636933</v>
      </c>
      <c r="E25" s="51">
        <f>E24+J24</f>
        <v>586844.80000000005</v>
      </c>
      <c r="F25" s="53" t="s">
        <v>34</v>
      </c>
      <c r="G25" s="54"/>
    </row>
    <row r="26" spans="1:19" ht="13.5" hidden="1" thickBot="1" x14ac:dyDescent="0.25">
      <c r="D26" s="100">
        <f>D25+E25</f>
        <v>1223777.8</v>
      </c>
      <c r="E26" s="101"/>
      <c r="F26" s="53" t="s">
        <v>35</v>
      </c>
      <c r="G26" s="54"/>
    </row>
    <row r="27" spans="1:19" ht="13.5" hidden="1" thickBot="1" x14ac:dyDescent="0.25">
      <c r="D27" s="86"/>
      <c r="E27" s="87">
        <f>D26+L24+M24</f>
        <v>1244320.3</v>
      </c>
      <c r="F27" s="53" t="s">
        <v>36</v>
      </c>
      <c r="G27" s="54"/>
    </row>
    <row r="28" spans="1:19" ht="13.5" hidden="1" thickBot="1" x14ac:dyDescent="0.25">
      <c r="D28" s="100">
        <f>E27+G24</f>
        <v>1301119.7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6" fitToHeight="0" orientation="landscape" horizontalDpi="360" verticalDpi="36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Q18" sqref="Q18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72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552060.6</v>
      </c>
      <c r="E11" s="25">
        <v>506760.5</v>
      </c>
      <c r="F11" s="25"/>
      <c r="G11" s="25">
        <v>56799.4</v>
      </c>
      <c r="H11" s="25"/>
      <c r="I11" s="26">
        <v>84872.4</v>
      </c>
      <c r="J11" s="25">
        <v>80084.3</v>
      </c>
      <c r="K11" s="25"/>
      <c r="L11" s="25">
        <v>12325.5</v>
      </c>
      <c r="M11" s="25">
        <v>8217</v>
      </c>
      <c r="N11" s="25"/>
      <c r="O11" s="25">
        <v>59465</v>
      </c>
      <c r="P11" s="27"/>
      <c r="Q11" s="25"/>
      <c r="R11" s="28">
        <f>SUM(D11:O11)</f>
        <v>1360584.7</v>
      </c>
      <c r="S11" s="29">
        <f>+C11+D11+E11+G11+H11+I11+J11+K11+L11+M11+N11+O11+P11+Q11</f>
        <v>1360584.7</v>
      </c>
    </row>
    <row r="12" spans="1:20" x14ac:dyDescent="0.2">
      <c r="A12" s="30">
        <v>56</v>
      </c>
      <c r="B12" s="31" t="s">
        <v>22</v>
      </c>
      <c r="C12" s="32">
        <f>D11+E11</f>
        <v>1058821.1000000001</v>
      </c>
      <c r="D12" s="33">
        <v>170857.7</v>
      </c>
      <c r="E12" s="33">
        <v>164771.95000000001</v>
      </c>
      <c r="F12" s="33"/>
      <c r="G12" s="33">
        <v>28501.399999999998</v>
      </c>
      <c r="H12" s="33"/>
      <c r="I12" s="33">
        <v>11972</v>
      </c>
      <c r="J12" s="33">
        <v>2875</v>
      </c>
      <c r="K12" s="33"/>
      <c r="L12" s="33">
        <v>30897</v>
      </c>
      <c r="M12" s="33">
        <v>20598</v>
      </c>
      <c r="N12" s="33"/>
      <c r="O12" s="33">
        <v>24963.599999999999</v>
      </c>
      <c r="P12" s="34"/>
      <c r="Q12" s="34"/>
      <c r="R12" s="35">
        <f>SUM(D12:O12)</f>
        <v>455436.65</v>
      </c>
      <c r="S12" s="29">
        <f>+S11+R12</f>
        <v>1816021.35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335629.65</v>
      </c>
      <c r="D13" s="33"/>
      <c r="E13" s="33"/>
      <c r="G13" s="33"/>
      <c r="H13" s="33"/>
      <c r="I13" s="75"/>
      <c r="J13" s="75"/>
      <c r="K13" s="37"/>
      <c r="L13" s="33"/>
      <c r="M13" s="33"/>
      <c r="N13" s="33"/>
      <c r="O13" s="33"/>
      <c r="P13" s="36"/>
      <c r="Q13" s="36"/>
      <c r="R13" s="35">
        <f>SUM(D13:O13)</f>
        <v>0</v>
      </c>
      <c r="S13" s="29">
        <f t="shared" ref="S13:S22" si="1">+S12+R13</f>
        <v>1816021.35</v>
      </c>
    </row>
    <row r="14" spans="1:20" x14ac:dyDescent="0.2">
      <c r="A14" s="30">
        <v>56</v>
      </c>
      <c r="B14" s="31" t="s">
        <v>24</v>
      </c>
      <c r="C14" s="32">
        <f>D13+E13</f>
        <v>0</v>
      </c>
      <c r="D14" s="33"/>
      <c r="E14" s="33"/>
      <c r="F14" s="33"/>
      <c r="G14" s="33"/>
      <c r="H14" s="33"/>
      <c r="I14" s="33"/>
      <c r="J14" s="33"/>
      <c r="K14" s="37"/>
      <c r="L14" s="33"/>
      <c r="M14" s="33"/>
      <c r="N14" s="33"/>
      <c r="O14" s="33"/>
      <c r="P14" s="36"/>
      <c r="Q14" s="36"/>
      <c r="R14" s="35">
        <f t="shared" ref="R14:R22" si="2">SUM(D14:O14)</f>
        <v>0</v>
      </c>
      <c r="S14" s="29">
        <f t="shared" si="1"/>
        <v>1816021.35</v>
      </c>
    </row>
    <row r="15" spans="1:20" x14ac:dyDescent="0.2">
      <c r="A15" s="30">
        <v>56</v>
      </c>
      <c r="B15" s="31" t="s">
        <v>25</v>
      </c>
      <c r="C15" s="32">
        <f t="shared" si="0"/>
        <v>0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2"/>
        <v>0</v>
      </c>
      <c r="S15" s="29">
        <f t="shared" si="1"/>
        <v>1816021.35</v>
      </c>
    </row>
    <row r="16" spans="1:20" x14ac:dyDescent="0.2">
      <c r="A16" s="30">
        <v>56</v>
      </c>
      <c r="B16" s="31" t="s">
        <v>26</v>
      </c>
      <c r="C16" s="32">
        <f t="shared" si="0"/>
        <v>0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2"/>
        <v>0</v>
      </c>
      <c r="S16" s="29">
        <f t="shared" si="1"/>
        <v>1816021.35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0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2"/>
        <v>0</v>
      </c>
      <c r="S17" s="29">
        <f t="shared" si="1"/>
        <v>1816021.35</v>
      </c>
    </row>
    <row r="18" spans="1:19" x14ac:dyDescent="0.2">
      <c r="A18" s="30">
        <v>56</v>
      </c>
      <c r="B18" s="31" t="s">
        <v>28</v>
      </c>
      <c r="C18" s="32">
        <f t="shared" si="0"/>
        <v>0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1816021.35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1816021.35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1816021.35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1816021.35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1816021.35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722918.3</v>
      </c>
      <c r="E24" s="51">
        <f>SUM(E11:E22)</f>
        <v>671532.45</v>
      </c>
      <c r="F24" s="51">
        <f>SUM(F11:F22)</f>
        <v>0</v>
      </c>
      <c r="G24" s="51">
        <f t="shared" ref="G24:Q24" si="3">SUM(G11:G22)</f>
        <v>85300.800000000003</v>
      </c>
      <c r="H24" s="51">
        <f t="shared" si="3"/>
        <v>0</v>
      </c>
      <c r="I24" s="51">
        <f t="shared" si="3"/>
        <v>96844.4</v>
      </c>
      <c r="J24" s="51">
        <f t="shared" si="3"/>
        <v>82959.3</v>
      </c>
      <c r="K24" s="51">
        <f t="shared" si="3"/>
        <v>0</v>
      </c>
      <c r="L24" s="51">
        <f t="shared" si="3"/>
        <v>43222.5</v>
      </c>
      <c r="M24" s="51">
        <f t="shared" si="3"/>
        <v>28815</v>
      </c>
      <c r="N24" s="51">
        <f t="shared" si="3"/>
        <v>0</v>
      </c>
      <c r="O24" s="51">
        <f t="shared" si="3"/>
        <v>84428.6</v>
      </c>
      <c r="P24" s="52"/>
      <c r="Q24" s="51">
        <f t="shared" si="3"/>
        <v>0</v>
      </c>
      <c r="R24" s="51"/>
      <c r="S24" s="21">
        <f>D24+E24+G24+H24+I24+J24+K24+L24+M24+N24+O24+P24+Q24+R24</f>
        <v>1816021.35</v>
      </c>
    </row>
    <row r="25" spans="1:19" ht="13.5" hidden="1" thickBot="1" x14ac:dyDescent="0.25">
      <c r="D25" s="51">
        <f>D24+I24</f>
        <v>819762.70000000007</v>
      </c>
      <c r="E25" s="51">
        <f>E24+J24</f>
        <v>754491.75</v>
      </c>
      <c r="F25" s="53" t="s">
        <v>34</v>
      </c>
      <c r="G25" s="54"/>
    </row>
    <row r="26" spans="1:19" ht="13.5" hidden="1" thickBot="1" x14ac:dyDescent="0.25">
      <c r="D26" s="100">
        <f>D25+E25</f>
        <v>1574254.4500000002</v>
      </c>
      <c r="E26" s="101"/>
      <c r="F26" s="53" t="s">
        <v>35</v>
      </c>
      <c r="G26" s="54"/>
    </row>
    <row r="27" spans="1:19" ht="13.5" hidden="1" thickBot="1" x14ac:dyDescent="0.25">
      <c r="D27" s="86"/>
      <c r="E27" s="87">
        <f>D26+L24+M24</f>
        <v>1646291.9500000002</v>
      </c>
      <c r="F27" s="53" t="s">
        <v>36</v>
      </c>
      <c r="G27" s="54"/>
    </row>
    <row r="28" spans="1:19" ht="13.5" hidden="1" thickBot="1" x14ac:dyDescent="0.25">
      <c r="D28" s="100">
        <f>E27+G24</f>
        <v>1731592.7500000002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6" fitToHeight="0" orientation="landscape" horizontalDpi="360" verticalDpi="36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P14" sqref="P14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73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552060.6</v>
      </c>
      <c r="E11" s="25">
        <v>506760.5</v>
      </c>
      <c r="F11" s="25"/>
      <c r="G11" s="25">
        <v>56799.4</v>
      </c>
      <c r="H11" s="25"/>
      <c r="I11" s="26">
        <v>84872.4</v>
      </c>
      <c r="J11" s="25">
        <v>80084.3</v>
      </c>
      <c r="K11" s="25"/>
      <c r="L11" s="25">
        <v>12325.5</v>
      </c>
      <c r="M11" s="25">
        <v>8217</v>
      </c>
      <c r="N11" s="25"/>
      <c r="O11" s="25">
        <v>59465</v>
      </c>
      <c r="P11" s="27"/>
      <c r="Q11" s="25"/>
      <c r="R11" s="28">
        <f>SUM(D11:O11)</f>
        <v>1360584.7</v>
      </c>
      <c r="S11" s="29">
        <f>+C11+D11+E11+G11+H11+I11+J11+K11+L11+M11+N11+O11+P11+Q11</f>
        <v>1360584.7</v>
      </c>
    </row>
    <row r="12" spans="1:20" x14ac:dyDescent="0.2">
      <c r="A12" s="30">
        <v>56</v>
      </c>
      <c r="B12" s="31" t="s">
        <v>22</v>
      </c>
      <c r="C12" s="32">
        <f>D11+E11</f>
        <v>1058821.1000000001</v>
      </c>
      <c r="D12" s="33">
        <v>170857.7</v>
      </c>
      <c r="E12" s="33">
        <v>164771.95000000001</v>
      </c>
      <c r="F12" s="33"/>
      <c r="G12" s="33">
        <v>28501.399999999998</v>
      </c>
      <c r="H12" s="33"/>
      <c r="I12" s="33">
        <v>11972</v>
      </c>
      <c r="J12" s="33">
        <v>2875</v>
      </c>
      <c r="K12" s="33"/>
      <c r="L12" s="33">
        <v>30897</v>
      </c>
      <c r="M12" s="33">
        <v>20598</v>
      </c>
      <c r="N12" s="33"/>
      <c r="O12" s="33">
        <v>24963.599999999999</v>
      </c>
      <c r="P12" s="34"/>
      <c r="Q12" s="34"/>
      <c r="R12" s="35">
        <f>SUM(D12:O12)</f>
        <v>455436.65</v>
      </c>
      <c r="S12" s="29">
        <f>+S11+R12</f>
        <v>1816021.35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335629.65</v>
      </c>
      <c r="D13" s="33">
        <v>77268.800000000003</v>
      </c>
      <c r="E13" s="33">
        <v>71725.399999999994</v>
      </c>
      <c r="G13" s="33">
        <v>16823.599999999999</v>
      </c>
      <c r="H13" s="33"/>
      <c r="I13" s="90">
        <v>29637.4</v>
      </c>
      <c r="J13" s="90">
        <v>19906</v>
      </c>
      <c r="K13" s="37"/>
      <c r="L13" s="33">
        <v>24774</v>
      </c>
      <c r="M13" s="33">
        <v>16516</v>
      </c>
      <c r="N13" s="33"/>
      <c r="O13" s="33">
        <v>11680.4</v>
      </c>
      <c r="P13" s="36"/>
      <c r="Q13" s="36"/>
      <c r="R13" s="35">
        <f>SUM(D13:O13)</f>
        <v>268331.60000000003</v>
      </c>
      <c r="S13" s="29">
        <f t="shared" ref="S13:S22" si="1">+S12+R13</f>
        <v>2084352.9500000002</v>
      </c>
    </row>
    <row r="14" spans="1:20" x14ac:dyDescent="0.2">
      <c r="A14" s="30">
        <v>56</v>
      </c>
      <c r="B14" s="31" t="s">
        <v>24</v>
      </c>
      <c r="C14" s="32">
        <f>D13+E13</f>
        <v>148994.20000000001</v>
      </c>
      <c r="D14" s="33"/>
      <c r="E14" s="33"/>
      <c r="F14" s="33"/>
      <c r="G14" s="33"/>
      <c r="H14" s="33"/>
      <c r="I14" s="33"/>
      <c r="J14" s="33"/>
      <c r="K14" s="37"/>
      <c r="L14" s="33"/>
      <c r="M14" s="33"/>
      <c r="N14" s="33"/>
      <c r="O14" s="33"/>
      <c r="P14" s="36"/>
      <c r="Q14" s="36"/>
      <c r="R14" s="35">
        <f t="shared" ref="R14:R22" si="2">SUM(D14:O14)</f>
        <v>0</v>
      </c>
      <c r="S14" s="29">
        <f t="shared" si="1"/>
        <v>2084352.9500000002</v>
      </c>
    </row>
    <row r="15" spans="1:20" x14ac:dyDescent="0.2">
      <c r="A15" s="30">
        <v>56</v>
      </c>
      <c r="B15" s="31" t="s">
        <v>25</v>
      </c>
      <c r="C15" s="32">
        <f t="shared" si="0"/>
        <v>0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2"/>
        <v>0</v>
      </c>
      <c r="S15" s="29">
        <f t="shared" si="1"/>
        <v>2084352.9500000002</v>
      </c>
    </row>
    <row r="16" spans="1:20" x14ac:dyDescent="0.2">
      <c r="A16" s="30">
        <v>56</v>
      </c>
      <c r="B16" s="31" t="s">
        <v>26</v>
      </c>
      <c r="C16" s="32">
        <f t="shared" si="0"/>
        <v>0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2"/>
        <v>0</v>
      </c>
      <c r="S16" s="29">
        <f t="shared" si="1"/>
        <v>2084352.9500000002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0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2"/>
        <v>0</v>
      </c>
      <c r="S17" s="29">
        <f t="shared" si="1"/>
        <v>2084352.9500000002</v>
      </c>
    </row>
    <row r="18" spans="1:19" x14ac:dyDescent="0.2">
      <c r="A18" s="30">
        <v>56</v>
      </c>
      <c r="B18" s="31" t="s">
        <v>28</v>
      </c>
      <c r="C18" s="32">
        <f t="shared" si="0"/>
        <v>0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2084352.9500000002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2084352.9500000002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2084352.9500000002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2084352.9500000002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2084352.9500000002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800187.10000000009</v>
      </c>
      <c r="E24" s="51">
        <f>SUM(E11:E22)</f>
        <v>743257.85</v>
      </c>
      <c r="F24" s="51">
        <f>SUM(F11:F22)</f>
        <v>0</v>
      </c>
      <c r="G24" s="51">
        <f t="shared" ref="G24:Q24" si="3">SUM(G11:G22)</f>
        <v>102124.4</v>
      </c>
      <c r="H24" s="51">
        <f t="shared" si="3"/>
        <v>0</v>
      </c>
      <c r="I24" s="51">
        <f t="shared" si="3"/>
        <v>126481.79999999999</v>
      </c>
      <c r="J24" s="51">
        <f t="shared" si="3"/>
        <v>102865.3</v>
      </c>
      <c r="K24" s="51">
        <f t="shared" si="3"/>
        <v>0</v>
      </c>
      <c r="L24" s="51">
        <f t="shared" si="3"/>
        <v>67996.5</v>
      </c>
      <c r="M24" s="51">
        <f t="shared" si="3"/>
        <v>45331</v>
      </c>
      <c r="N24" s="51">
        <f t="shared" si="3"/>
        <v>0</v>
      </c>
      <c r="O24" s="51">
        <f t="shared" si="3"/>
        <v>96109</v>
      </c>
      <c r="P24" s="52"/>
      <c r="Q24" s="51">
        <f t="shared" si="3"/>
        <v>0</v>
      </c>
      <c r="R24" s="51"/>
      <c r="S24" s="21">
        <f>D24+E24+G24+H24+I24+J24+K24+L24+M24+N24+O24+P24+Q24+R24</f>
        <v>2084352.9500000002</v>
      </c>
    </row>
    <row r="25" spans="1:19" ht="13.5" hidden="1" thickBot="1" x14ac:dyDescent="0.25">
      <c r="D25" s="51">
        <f>D24+I24</f>
        <v>926668.90000000014</v>
      </c>
      <c r="E25" s="51">
        <f>E24+J24</f>
        <v>846123.15</v>
      </c>
      <c r="F25" s="53" t="s">
        <v>34</v>
      </c>
      <c r="G25" s="54"/>
    </row>
    <row r="26" spans="1:19" ht="13.5" hidden="1" thickBot="1" x14ac:dyDescent="0.25">
      <c r="D26" s="100">
        <f>D25+E25</f>
        <v>1772792.0500000003</v>
      </c>
      <c r="E26" s="101"/>
      <c r="F26" s="53" t="s">
        <v>35</v>
      </c>
      <c r="G26" s="54"/>
    </row>
    <row r="27" spans="1:19" ht="13.5" hidden="1" thickBot="1" x14ac:dyDescent="0.25">
      <c r="D27" s="86"/>
      <c r="E27" s="87">
        <f>D26+L24+M24</f>
        <v>1886119.5500000003</v>
      </c>
      <c r="F27" s="53" t="s">
        <v>36</v>
      </c>
      <c r="G27" s="54"/>
    </row>
    <row r="28" spans="1:19" ht="13.5" hidden="1" thickBot="1" x14ac:dyDescent="0.25">
      <c r="D28" s="100">
        <f>E27+G24</f>
        <v>1988243.9500000002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54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6" fitToHeight="0" orientation="landscape" horizontalDpi="360" verticalDpi="36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Q46" sqref="Q46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74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552060.6</v>
      </c>
      <c r="E11" s="25">
        <v>506760.5</v>
      </c>
      <c r="F11" s="25"/>
      <c r="G11" s="25">
        <v>56799.4</v>
      </c>
      <c r="H11" s="25"/>
      <c r="I11" s="26">
        <v>84872.4</v>
      </c>
      <c r="J11" s="25">
        <v>80084.3</v>
      </c>
      <c r="K11" s="25"/>
      <c r="L11" s="25">
        <v>12325.5</v>
      </c>
      <c r="M11" s="25">
        <v>8217</v>
      </c>
      <c r="N11" s="25"/>
      <c r="O11" s="25">
        <v>59465</v>
      </c>
      <c r="P11" s="27"/>
      <c r="Q11" s="25"/>
      <c r="R11" s="28">
        <f>SUM(D11:O11)</f>
        <v>1360584.7</v>
      </c>
      <c r="S11" s="29">
        <f>+C11+D11+E11+G11+H11+I11+J11+K11+L11+M11+N11+O11+P11+Q11</f>
        <v>1360584.7</v>
      </c>
    </row>
    <row r="12" spans="1:20" x14ac:dyDescent="0.2">
      <c r="A12" s="30">
        <v>56</v>
      </c>
      <c r="B12" s="31" t="s">
        <v>22</v>
      </c>
      <c r="C12" s="32">
        <f>D11+E11</f>
        <v>1058821.1000000001</v>
      </c>
      <c r="D12" s="33">
        <v>170857.7</v>
      </c>
      <c r="E12" s="33">
        <v>164771.95000000001</v>
      </c>
      <c r="F12" s="33"/>
      <c r="G12" s="33">
        <v>28501.399999999998</v>
      </c>
      <c r="H12" s="33"/>
      <c r="I12" s="33">
        <v>11972</v>
      </c>
      <c r="J12" s="33">
        <v>2875</v>
      </c>
      <c r="K12" s="33"/>
      <c r="L12" s="33">
        <v>30897</v>
      </c>
      <c r="M12" s="33">
        <v>20598</v>
      </c>
      <c r="N12" s="33"/>
      <c r="O12" s="33">
        <v>24963.599999999999</v>
      </c>
      <c r="P12" s="34"/>
      <c r="Q12" s="34"/>
      <c r="R12" s="35">
        <f>SUM(D12:O12)</f>
        <v>455436.65</v>
      </c>
      <c r="S12" s="29">
        <f>+S11+R12</f>
        <v>1816021.35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335629.65</v>
      </c>
      <c r="D13" s="33">
        <v>77268.800000000003</v>
      </c>
      <c r="E13" s="33">
        <v>71725.399999999994</v>
      </c>
      <c r="G13" s="33">
        <v>16823.599999999999</v>
      </c>
      <c r="H13" s="33"/>
      <c r="I13" s="90">
        <v>29637.4</v>
      </c>
      <c r="J13" s="90">
        <v>19906</v>
      </c>
      <c r="K13" s="37"/>
      <c r="L13" s="33">
        <v>24774</v>
      </c>
      <c r="M13" s="33">
        <v>16516</v>
      </c>
      <c r="N13" s="33"/>
      <c r="O13" s="33">
        <v>11680.4</v>
      </c>
      <c r="P13" s="36"/>
      <c r="Q13" s="36"/>
      <c r="R13" s="35">
        <f>SUM(D13:O13)</f>
        <v>268331.60000000003</v>
      </c>
      <c r="S13" s="29">
        <f t="shared" ref="S13:S22" si="1">+S12+R13</f>
        <v>2084352.9500000002</v>
      </c>
    </row>
    <row r="14" spans="1:20" x14ac:dyDescent="0.2">
      <c r="A14" s="30">
        <v>56</v>
      </c>
      <c r="B14" s="31" t="s">
        <v>24</v>
      </c>
      <c r="C14" s="32">
        <f>D13+E13</f>
        <v>148994.20000000001</v>
      </c>
      <c r="D14" s="33">
        <v>29213.7</v>
      </c>
      <c r="E14" s="33">
        <v>26945</v>
      </c>
      <c r="F14" s="33"/>
      <c r="G14" s="33">
        <v>10944.2</v>
      </c>
      <c r="H14" s="33"/>
      <c r="I14" s="33">
        <v>16370.2</v>
      </c>
      <c r="J14" s="33">
        <v>10711</v>
      </c>
      <c r="K14" s="37"/>
      <c r="L14" s="33">
        <v>32231.4</v>
      </c>
      <c r="M14" s="33">
        <v>21487.599999999999</v>
      </c>
      <c r="N14" s="33"/>
      <c r="O14" s="33">
        <v>8409.5</v>
      </c>
      <c r="P14" s="36"/>
      <c r="Q14" s="36"/>
      <c r="R14" s="35">
        <f t="shared" ref="R14:R22" si="2">SUM(D14:O14)</f>
        <v>156312.6</v>
      </c>
      <c r="S14" s="29">
        <f t="shared" si="1"/>
        <v>2240665.5500000003</v>
      </c>
    </row>
    <row r="15" spans="1:20" x14ac:dyDescent="0.2">
      <c r="A15" s="30">
        <v>56</v>
      </c>
      <c r="B15" s="31" t="s">
        <v>25</v>
      </c>
      <c r="C15" s="32">
        <f t="shared" si="0"/>
        <v>56158.7</v>
      </c>
      <c r="D15" s="33"/>
      <c r="E15" s="33"/>
      <c r="F15" s="33"/>
      <c r="G15" s="33"/>
      <c r="H15" s="33"/>
      <c r="I15" s="33"/>
      <c r="J15" s="33"/>
      <c r="K15" s="37"/>
      <c r="L15" s="33"/>
      <c r="M15" s="33"/>
      <c r="N15" s="33"/>
      <c r="O15" s="33"/>
      <c r="P15" s="36"/>
      <c r="Q15" s="36"/>
      <c r="R15" s="35">
        <f t="shared" si="2"/>
        <v>0</v>
      </c>
      <c r="S15" s="29">
        <f t="shared" si="1"/>
        <v>2240665.5500000003</v>
      </c>
    </row>
    <row r="16" spans="1:20" x14ac:dyDescent="0.2">
      <c r="A16" s="30">
        <v>56</v>
      </c>
      <c r="B16" s="31" t="s">
        <v>26</v>
      </c>
      <c r="C16" s="32">
        <f t="shared" si="0"/>
        <v>0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2"/>
        <v>0</v>
      </c>
      <c r="S16" s="29">
        <f t="shared" si="1"/>
        <v>2240665.5500000003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0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2"/>
        <v>0</v>
      </c>
      <c r="S17" s="29">
        <f t="shared" si="1"/>
        <v>2240665.5500000003</v>
      </c>
    </row>
    <row r="18" spans="1:19" x14ac:dyDescent="0.2">
      <c r="A18" s="30">
        <v>56</v>
      </c>
      <c r="B18" s="31" t="s">
        <v>28</v>
      </c>
      <c r="C18" s="32">
        <f t="shared" si="0"/>
        <v>0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2240665.5500000003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2240665.5500000003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2240665.5500000003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2240665.5500000003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2240665.5500000003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829400.8</v>
      </c>
      <c r="E24" s="51">
        <f>SUM(E11:E22)</f>
        <v>770202.85</v>
      </c>
      <c r="F24" s="51">
        <f>SUM(F11:F22)</f>
        <v>0</v>
      </c>
      <c r="G24" s="51">
        <f t="shared" ref="G24:Q24" si="3">SUM(G11:G22)</f>
        <v>113068.59999999999</v>
      </c>
      <c r="H24" s="51">
        <f t="shared" si="3"/>
        <v>0</v>
      </c>
      <c r="I24" s="51">
        <f t="shared" si="3"/>
        <v>142852</v>
      </c>
      <c r="J24" s="51">
        <f t="shared" si="3"/>
        <v>113576.3</v>
      </c>
      <c r="K24" s="51">
        <f t="shared" si="3"/>
        <v>0</v>
      </c>
      <c r="L24" s="51">
        <f t="shared" si="3"/>
        <v>100227.9</v>
      </c>
      <c r="M24" s="51">
        <f t="shared" si="3"/>
        <v>66818.600000000006</v>
      </c>
      <c r="N24" s="51">
        <f t="shared" si="3"/>
        <v>0</v>
      </c>
      <c r="O24" s="51">
        <f t="shared" si="3"/>
        <v>104518.5</v>
      </c>
      <c r="P24" s="52"/>
      <c r="Q24" s="51">
        <f t="shared" si="3"/>
        <v>0</v>
      </c>
      <c r="R24" s="51"/>
      <c r="S24" s="21">
        <f>D24+E24+G24+H24+I24+J24+K24+L24+M24+N24+O24+P24+Q24+R24</f>
        <v>2240665.5499999998</v>
      </c>
    </row>
    <row r="25" spans="1:19" ht="13.5" hidden="1" thickBot="1" x14ac:dyDescent="0.25">
      <c r="D25" s="51">
        <f>D24+I24</f>
        <v>972252.8</v>
      </c>
      <c r="E25" s="51">
        <f>E24+J24</f>
        <v>883779.15</v>
      </c>
      <c r="F25" s="53" t="s">
        <v>34</v>
      </c>
      <c r="G25" s="54"/>
    </row>
    <row r="26" spans="1:19" ht="13.5" hidden="1" thickBot="1" x14ac:dyDescent="0.25">
      <c r="D26" s="100">
        <f>D25+E25</f>
        <v>1856031.9500000002</v>
      </c>
      <c r="E26" s="101"/>
      <c r="F26" s="53" t="s">
        <v>35</v>
      </c>
      <c r="G26" s="54"/>
    </row>
    <row r="27" spans="1:19" ht="13.5" hidden="1" thickBot="1" x14ac:dyDescent="0.25">
      <c r="D27" s="88"/>
      <c r="E27" s="89">
        <f>D26+L24+M24</f>
        <v>2023078.4500000002</v>
      </c>
      <c r="F27" s="53" t="s">
        <v>36</v>
      </c>
      <c r="G27" s="54"/>
    </row>
    <row r="28" spans="1:19" ht="13.5" hidden="1" thickBot="1" x14ac:dyDescent="0.25">
      <c r="D28" s="100">
        <f>E27+G24</f>
        <v>2136147.0500000003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77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6" fitToHeight="0" orientation="landscape" horizontalDpi="360" verticalDpi="36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T45"/>
  <sheetViews>
    <sheetView zoomScale="118" zoomScaleNormal="118" workbookViewId="0">
      <pane xSplit="2" ySplit="9" topLeftCell="C22" activePane="bottomRight" state="frozen"/>
      <selection pane="topRight" activeCell="D1" sqref="D1"/>
      <selection pane="bottomLeft" activeCell="A4" sqref="A4"/>
      <selection pane="bottomRight" activeCell="H45" sqref="H45:K45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75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552060.6</v>
      </c>
      <c r="E11" s="25">
        <v>506760.5</v>
      </c>
      <c r="F11" s="25"/>
      <c r="G11" s="25">
        <v>56799.4</v>
      </c>
      <c r="H11" s="25"/>
      <c r="I11" s="26">
        <v>84872.4</v>
      </c>
      <c r="J11" s="25">
        <v>80084.3</v>
      </c>
      <c r="K11" s="25"/>
      <c r="L11" s="25">
        <v>12325.5</v>
      </c>
      <c r="M11" s="25">
        <v>8217</v>
      </c>
      <c r="N11" s="25"/>
      <c r="O11" s="25">
        <v>59465</v>
      </c>
      <c r="P11" s="27"/>
      <c r="Q11" s="25"/>
      <c r="R11" s="28">
        <f>SUM(D11:O11)</f>
        <v>1360584.7</v>
      </c>
      <c r="S11" s="29">
        <f>+C11+D11+E11+G11+H11+I11+J11+K11+L11+M11+N11+O11+P11+Q11</f>
        <v>1360584.7</v>
      </c>
    </row>
    <row r="12" spans="1:20" x14ac:dyDescent="0.2">
      <c r="A12" s="30">
        <v>56</v>
      </c>
      <c r="B12" s="31" t="s">
        <v>22</v>
      </c>
      <c r="C12" s="32">
        <f>D11+E11</f>
        <v>1058821.1000000001</v>
      </c>
      <c r="D12" s="33">
        <v>170857.7</v>
      </c>
      <c r="E12" s="33">
        <v>164771.95000000001</v>
      </c>
      <c r="F12" s="33"/>
      <c r="G12" s="33">
        <v>28501.399999999998</v>
      </c>
      <c r="H12" s="33"/>
      <c r="I12" s="33">
        <v>11972</v>
      </c>
      <c r="J12" s="33">
        <v>2875</v>
      </c>
      <c r="K12" s="33"/>
      <c r="L12" s="33">
        <v>30897</v>
      </c>
      <c r="M12" s="33">
        <v>20598</v>
      </c>
      <c r="N12" s="33"/>
      <c r="O12" s="33">
        <v>24963.599999999999</v>
      </c>
      <c r="P12" s="34"/>
      <c r="Q12" s="34"/>
      <c r="R12" s="35">
        <f>SUM(D12:O12)</f>
        <v>455436.65</v>
      </c>
      <c r="S12" s="29">
        <f>+S11+R12</f>
        <v>1816021.35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335629.65</v>
      </c>
      <c r="D13" s="33">
        <v>77268.800000000003</v>
      </c>
      <c r="E13" s="33">
        <v>71725.399999999994</v>
      </c>
      <c r="G13" s="33">
        <v>16823.599999999999</v>
      </c>
      <c r="H13" s="33"/>
      <c r="I13" s="90">
        <v>29637.4</v>
      </c>
      <c r="J13" s="90">
        <v>19906</v>
      </c>
      <c r="K13" s="37"/>
      <c r="L13" s="33">
        <v>24774</v>
      </c>
      <c r="M13" s="33">
        <v>16516</v>
      </c>
      <c r="N13" s="33"/>
      <c r="O13" s="33">
        <v>11680.4</v>
      </c>
      <c r="P13" s="36"/>
      <c r="Q13" s="36"/>
      <c r="R13" s="35">
        <f>SUM(D13:O13)</f>
        <v>268331.60000000003</v>
      </c>
      <c r="S13" s="29">
        <f t="shared" ref="S13:S22" si="1">+S12+R13</f>
        <v>2084352.9500000002</v>
      </c>
    </row>
    <row r="14" spans="1:20" x14ac:dyDescent="0.2">
      <c r="A14" s="30">
        <v>56</v>
      </c>
      <c r="B14" s="31" t="s">
        <v>24</v>
      </c>
      <c r="C14" s="32">
        <f>D13+E13</f>
        <v>148994.20000000001</v>
      </c>
      <c r="D14" s="33">
        <v>29213.7</v>
      </c>
      <c r="E14" s="33">
        <v>26945</v>
      </c>
      <c r="F14" s="33"/>
      <c r="G14" s="33">
        <v>10944.2</v>
      </c>
      <c r="H14" s="33"/>
      <c r="I14" s="33">
        <v>16370.2</v>
      </c>
      <c r="J14" s="33">
        <v>10711</v>
      </c>
      <c r="K14" s="37"/>
      <c r="L14" s="33">
        <v>32231.4</v>
      </c>
      <c r="M14" s="33">
        <v>21487.599999999999</v>
      </c>
      <c r="N14" s="33"/>
      <c r="O14" s="33">
        <v>8409.5</v>
      </c>
      <c r="P14" s="36"/>
      <c r="Q14" s="36"/>
      <c r="R14" s="35">
        <f t="shared" ref="R14:R22" si="2">SUM(D14:O14)</f>
        <v>156312.6</v>
      </c>
      <c r="S14" s="29">
        <f t="shared" si="1"/>
        <v>2240665.5500000003</v>
      </c>
    </row>
    <row r="15" spans="1:20" x14ac:dyDescent="0.2">
      <c r="A15" s="30">
        <v>56</v>
      </c>
      <c r="B15" s="31" t="s">
        <v>25</v>
      </c>
      <c r="C15" s="32">
        <f t="shared" si="0"/>
        <v>56158.7</v>
      </c>
      <c r="D15" s="33">
        <v>18924.150000000001</v>
      </c>
      <c r="E15" s="33">
        <v>23411.95</v>
      </c>
      <c r="F15" s="33"/>
      <c r="G15" s="33">
        <v>14231.45</v>
      </c>
      <c r="H15" s="33"/>
      <c r="I15" s="33">
        <v>13921.4</v>
      </c>
      <c r="J15" s="33">
        <v>23885.3</v>
      </c>
      <c r="K15" s="37"/>
      <c r="L15" s="33">
        <v>20163</v>
      </c>
      <c r="M15" s="33">
        <v>13442</v>
      </c>
      <c r="N15" s="33"/>
      <c r="O15" s="33">
        <v>9022.7999999999993</v>
      </c>
      <c r="P15" s="36"/>
      <c r="Q15" s="36"/>
      <c r="R15" s="35">
        <f t="shared" si="2"/>
        <v>137002.04999999999</v>
      </c>
      <c r="S15" s="29">
        <f t="shared" si="1"/>
        <v>2377667.6</v>
      </c>
    </row>
    <row r="16" spans="1:20" x14ac:dyDescent="0.2">
      <c r="A16" s="30">
        <v>56</v>
      </c>
      <c r="B16" s="31" t="s">
        <v>26</v>
      </c>
      <c r="C16" s="32">
        <f t="shared" si="0"/>
        <v>42336.100000000006</v>
      </c>
      <c r="D16" s="33"/>
      <c r="E16" s="33"/>
      <c r="F16" s="33"/>
      <c r="G16" s="33"/>
      <c r="H16" s="33"/>
      <c r="I16" s="33"/>
      <c r="J16" s="33"/>
      <c r="K16" s="37"/>
      <c r="L16" s="33"/>
      <c r="M16" s="33"/>
      <c r="N16" s="33"/>
      <c r="O16" s="33"/>
      <c r="P16" s="36"/>
      <c r="Q16" s="36"/>
      <c r="R16" s="35">
        <f t="shared" si="2"/>
        <v>0</v>
      </c>
      <c r="S16" s="29">
        <f t="shared" si="1"/>
        <v>2377667.6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0</v>
      </c>
      <c r="D17" s="33"/>
      <c r="E17" s="33"/>
      <c r="F17" s="33"/>
      <c r="G17" s="33"/>
      <c r="H17" s="33"/>
      <c r="I17" s="33"/>
      <c r="J17" s="33"/>
      <c r="K17" s="37"/>
      <c r="L17" s="33"/>
      <c r="M17" s="33"/>
      <c r="N17" s="33"/>
      <c r="O17" s="33"/>
      <c r="P17" s="36"/>
      <c r="Q17" s="36"/>
      <c r="R17" s="35">
        <f t="shared" si="2"/>
        <v>0</v>
      </c>
      <c r="S17" s="29">
        <f t="shared" si="1"/>
        <v>2377667.6</v>
      </c>
    </row>
    <row r="18" spans="1:19" x14ac:dyDescent="0.2">
      <c r="A18" s="30">
        <v>56</v>
      </c>
      <c r="B18" s="31" t="s">
        <v>28</v>
      </c>
      <c r="C18" s="32">
        <f t="shared" si="0"/>
        <v>0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2377667.6</v>
      </c>
    </row>
    <row r="19" spans="1:19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2377667.6</v>
      </c>
    </row>
    <row r="20" spans="1:19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2377667.6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2377667.6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2377667.6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848324.95000000007</v>
      </c>
      <c r="E24" s="51">
        <f>SUM(E11:E22)</f>
        <v>793614.79999999993</v>
      </c>
      <c r="F24" s="51">
        <f>SUM(F11:F22)</f>
        <v>0</v>
      </c>
      <c r="G24" s="51">
        <f t="shared" ref="G24:Q24" si="3">SUM(G11:G22)</f>
        <v>127300.04999999999</v>
      </c>
      <c r="H24" s="51">
        <f t="shared" si="3"/>
        <v>0</v>
      </c>
      <c r="I24" s="51">
        <f t="shared" si="3"/>
        <v>156773.4</v>
      </c>
      <c r="J24" s="51">
        <f t="shared" si="3"/>
        <v>137461.6</v>
      </c>
      <c r="K24" s="51">
        <f t="shared" si="3"/>
        <v>0</v>
      </c>
      <c r="L24" s="51">
        <f t="shared" si="3"/>
        <v>120390.9</v>
      </c>
      <c r="M24" s="51">
        <f t="shared" si="3"/>
        <v>80260.600000000006</v>
      </c>
      <c r="N24" s="51">
        <f t="shared" si="3"/>
        <v>0</v>
      </c>
      <c r="O24" s="51">
        <f t="shared" si="3"/>
        <v>113541.3</v>
      </c>
      <c r="P24" s="52"/>
      <c r="Q24" s="51">
        <f t="shared" si="3"/>
        <v>0</v>
      </c>
      <c r="R24" s="51"/>
      <c r="S24" s="21">
        <f>D24+E24+G24+H24+I24+J24+K24+L24+M24+N24+O24+P24+Q24+R24</f>
        <v>2377667.6</v>
      </c>
    </row>
    <row r="25" spans="1:19" ht="13.5" hidden="1" thickBot="1" x14ac:dyDescent="0.25">
      <c r="D25" s="51">
        <f>D24+I24</f>
        <v>1005098.3500000001</v>
      </c>
      <c r="E25" s="51">
        <f>E24+J24</f>
        <v>931076.39999999991</v>
      </c>
      <c r="F25" s="53" t="s">
        <v>34</v>
      </c>
      <c r="G25" s="54"/>
    </row>
    <row r="26" spans="1:19" ht="13.5" hidden="1" thickBot="1" x14ac:dyDescent="0.25">
      <c r="D26" s="100">
        <f>D25+E25</f>
        <v>1936174.75</v>
      </c>
      <c r="E26" s="101"/>
      <c r="F26" s="53" t="s">
        <v>35</v>
      </c>
      <c r="G26" s="54"/>
    </row>
    <row r="27" spans="1:19" ht="13.5" hidden="1" thickBot="1" x14ac:dyDescent="0.25">
      <c r="D27" s="88"/>
      <c r="E27" s="89">
        <f>D26+L24+M24</f>
        <v>2136826.25</v>
      </c>
      <c r="F27" s="53" t="s">
        <v>36</v>
      </c>
      <c r="G27" s="54"/>
    </row>
    <row r="28" spans="1:19" ht="13.5" hidden="1" thickBot="1" x14ac:dyDescent="0.25">
      <c r="D28" s="100">
        <f>E27+G24</f>
        <v>2264126.2999999998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77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6" fitToHeight="0" orientation="landscape" horizontalDpi="360" verticalDpi="36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A20" sqref="A20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76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552060.6</v>
      </c>
      <c r="E11" s="25">
        <v>506760.5</v>
      </c>
      <c r="F11" s="25"/>
      <c r="G11" s="25">
        <v>56799.4</v>
      </c>
      <c r="H11" s="25"/>
      <c r="I11" s="26">
        <v>84872.4</v>
      </c>
      <c r="J11" s="25">
        <v>80084.3</v>
      </c>
      <c r="K11" s="25"/>
      <c r="L11" s="25">
        <v>12325.5</v>
      </c>
      <c r="M11" s="25">
        <v>8217</v>
      </c>
      <c r="N11" s="25"/>
      <c r="O11" s="25">
        <v>59465</v>
      </c>
      <c r="P11" s="27"/>
      <c r="Q11" s="25"/>
      <c r="R11" s="28">
        <f>SUM(D11:O11)</f>
        <v>1360584.7</v>
      </c>
      <c r="S11" s="29">
        <f>+C11+D11+E11+G11+H11+I11+J11+K11+L11+M11+N11+O11+P11+Q11</f>
        <v>1360584.7</v>
      </c>
    </row>
    <row r="12" spans="1:20" x14ac:dyDescent="0.2">
      <c r="A12" s="30">
        <v>56</v>
      </c>
      <c r="B12" s="31" t="s">
        <v>22</v>
      </c>
      <c r="C12" s="32">
        <f>D11+E11</f>
        <v>1058821.1000000001</v>
      </c>
      <c r="D12" s="33">
        <v>170857.7</v>
      </c>
      <c r="E12" s="33">
        <v>164771.95000000001</v>
      </c>
      <c r="F12" s="33"/>
      <c r="G12" s="33">
        <v>28501.399999999998</v>
      </c>
      <c r="H12" s="33"/>
      <c r="I12" s="33">
        <v>11972</v>
      </c>
      <c r="J12" s="33">
        <v>2875</v>
      </c>
      <c r="K12" s="33"/>
      <c r="L12" s="33">
        <v>30897</v>
      </c>
      <c r="M12" s="33">
        <v>20598</v>
      </c>
      <c r="N12" s="33"/>
      <c r="O12" s="33">
        <v>24963.599999999999</v>
      </c>
      <c r="P12" s="34"/>
      <c r="Q12" s="34"/>
      <c r="R12" s="35">
        <f>SUM(D12:O12)</f>
        <v>455436.65</v>
      </c>
      <c r="S12" s="29">
        <f>+S11+R12</f>
        <v>1816021.35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335629.65</v>
      </c>
      <c r="D13" s="33">
        <v>77268.800000000003</v>
      </c>
      <c r="E13" s="33">
        <v>71725.399999999994</v>
      </c>
      <c r="G13" s="33">
        <v>16823.599999999999</v>
      </c>
      <c r="H13" s="33"/>
      <c r="I13" s="90">
        <v>29637.4</v>
      </c>
      <c r="J13" s="90">
        <v>19906</v>
      </c>
      <c r="K13" s="37"/>
      <c r="L13" s="33">
        <v>24774</v>
      </c>
      <c r="M13" s="33">
        <v>16516</v>
      </c>
      <c r="N13" s="33"/>
      <c r="O13" s="33">
        <v>11680.4</v>
      </c>
      <c r="P13" s="36"/>
      <c r="Q13" s="36"/>
      <c r="R13" s="35">
        <f>SUM(D13:O13)</f>
        <v>268331.60000000003</v>
      </c>
      <c r="S13" s="29">
        <f t="shared" ref="S13:S22" si="1">+S12+R13</f>
        <v>2084352.9500000002</v>
      </c>
    </row>
    <row r="14" spans="1:20" x14ac:dyDescent="0.2">
      <c r="A14" s="30">
        <v>56</v>
      </c>
      <c r="B14" s="31" t="s">
        <v>24</v>
      </c>
      <c r="C14" s="32">
        <f>D13+E13</f>
        <v>148994.20000000001</v>
      </c>
      <c r="D14" s="33">
        <v>29213.7</v>
      </c>
      <c r="E14" s="33">
        <v>26945</v>
      </c>
      <c r="F14" s="33"/>
      <c r="G14" s="33">
        <v>10944.2</v>
      </c>
      <c r="H14" s="33"/>
      <c r="I14" s="33">
        <v>16370.2</v>
      </c>
      <c r="J14" s="33">
        <v>10711</v>
      </c>
      <c r="K14" s="37"/>
      <c r="L14" s="33">
        <v>32231.4</v>
      </c>
      <c r="M14" s="33">
        <v>21487.599999999999</v>
      </c>
      <c r="N14" s="33"/>
      <c r="O14" s="33">
        <v>8409.5</v>
      </c>
      <c r="P14" s="36"/>
      <c r="Q14" s="36"/>
      <c r="R14" s="35">
        <f t="shared" ref="R14:R22" si="2">SUM(D14:O14)</f>
        <v>156312.6</v>
      </c>
      <c r="S14" s="29">
        <f t="shared" si="1"/>
        <v>2240665.5500000003</v>
      </c>
    </row>
    <row r="15" spans="1:20" x14ac:dyDescent="0.2">
      <c r="A15" s="30">
        <v>56</v>
      </c>
      <c r="B15" s="31" t="s">
        <v>25</v>
      </c>
      <c r="C15" s="32">
        <f t="shared" si="0"/>
        <v>56158.7</v>
      </c>
      <c r="D15" s="33">
        <v>18924.150000000001</v>
      </c>
      <c r="E15" s="33">
        <v>23411.95</v>
      </c>
      <c r="F15" s="33"/>
      <c r="G15" s="33">
        <v>14231.45</v>
      </c>
      <c r="H15" s="33"/>
      <c r="I15" s="33">
        <v>13921.4</v>
      </c>
      <c r="J15" s="33">
        <v>23885.3</v>
      </c>
      <c r="K15" s="37"/>
      <c r="L15" s="33">
        <v>20163</v>
      </c>
      <c r="M15" s="33">
        <v>13442</v>
      </c>
      <c r="N15" s="33"/>
      <c r="O15" s="33">
        <v>9022.7999999999993</v>
      </c>
      <c r="P15" s="36"/>
      <c r="Q15" s="36"/>
      <c r="R15" s="35">
        <f t="shared" si="2"/>
        <v>137002.04999999999</v>
      </c>
      <c r="S15" s="29">
        <f t="shared" si="1"/>
        <v>2377667.6</v>
      </c>
    </row>
    <row r="16" spans="1:20" x14ac:dyDescent="0.2">
      <c r="A16" s="30">
        <v>56</v>
      </c>
      <c r="B16" s="31" t="s">
        <v>26</v>
      </c>
      <c r="C16" s="32">
        <f t="shared" si="0"/>
        <v>42336.100000000006</v>
      </c>
      <c r="D16" s="33">
        <v>26264</v>
      </c>
      <c r="E16" s="33">
        <v>16088.75</v>
      </c>
      <c r="F16" s="33"/>
      <c r="G16" s="33">
        <v>10094.200000000001</v>
      </c>
      <c r="H16" s="33"/>
      <c r="I16" s="33">
        <v>13248</v>
      </c>
      <c r="J16" s="33">
        <v>11038.1</v>
      </c>
      <c r="K16" s="37"/>
      <c r="L16" s="33">
        <v>31013.4</v>
      </c>
      <c r="M16" s="33">
        <v>20675.599999999999</v>
      </c>
      <c r="N16" s="33"/>
      <c r="O16" s="33">
        <v>9254</v>
      </c>
      <c r="P16" s="36"/>
      <c r="Q16" s="36"/>
      <c r="R16" s="35">
        <f t="shared" si="2"/>
        <v>137676.05000000002</v>
      </c>
      <c r="S16" s="29">
        <f t="shared" si="1"/>
        <v>2515343.65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42352.75</v>
      </c>
      <c r="D17" s="33">
        <v>27639.8</v>
      </c>
      <c r="E17" s="33">
        <v>19645.8</v>
      </c>
      <c r="F17" s="33"/>
      <c r="G17" s="33">
        <v>6853</v>
      </c>
      <c r="H17" s="33"/>
      <c r="I17" s="33">
        <v>13906.4</v>
      </c>
      <c r="J17" s="33">
        <v>4825.3999999999996</v>
      </c>
      <c r="K17" s="37"/>
      <c r="L17" s="33">
        <f>106283*0.6</f>
        <v>63769.799999999996</v>
      </c>
      <c r="M17" s="33">
        <f>106283*0.4</f>
        <v>42513.200000000004</v>
      </c>
      <c r="N17" s="33"/>
      <c r="O17" s="33">
        <v>6476.8</v>
      </c>
      <c r="P17" s="36"/>
      <c r="Q17" s="36"/>
      <c r="R17" s="35">
        <f t="shared" si="2"/>
        <v>185630.19999999998</v>
      </c>
      <c r="S17" s="29">
        <f t="shared" si="1"/>
        <v>2700973.85</v>
      </c>
    </row>
    <row r="18" spans="1:19" x14ac:dyDescent="0.2">
      <c r="A18" s="30">
        <v>56</v>
      </c>
      <c r="B18" s="31" t="s">
        <v>28</v>
      </c>
      <c r="C18" s="32">
        <f t="shared" si="0"/>
        <v>47285.599999999999</v>
      </c>
      <c r="D18" s="33">
        <v>23900.400000000001</v>
      </c>
      <c r="E18" s="33">
        <v>33471.5</v>
      </c>
      <c r="F18" s="33"/>
      <c r="G18" s="33">
        <v>10191.200000000001</v>
      </c>
      <c r="H18" s="33"/>
      <c r="I18" s="33">
        <v>11486.5</v>
      </c>
      <c r="J18" s="33">
        <v>15269</v>
      </c>
      <c r="K18" s="37"/>
      <c r="L18" s="33">
        <f>23480*0.6</f>
        <v>14088</v>
      </c>
      <c r="M18" s="33">
        <f>23480*0.4</f>
        <v>9392</v>
      </c>
      <c r="N18" s="33"/>
      <c r="O18" s="33">
        <v>8553.6</v>
      </c>
      <c r="P18" s="36"/>
      <c r="Q18" s="36"/>
      <c r="R18" s="35">
        <f t="shared" si="2"/>
        <v>126352.20000000001</v>
      </c>
      <c r="S18" s="29">
        <f t="shared" si="1"/>
        <v>2827326.0500000003</v>
      </c>
    </row>
    <row r="19" spans="1:19" x14ac:dyDescent="0.2">
      <c r="A19" s="30">
        <v>56</v>
      </c>
      <c r="B19" s="31" t="s">
        <v>29</v>
      </c>
      <c r="C19" s="32">
        <f t="shared" si="0"/>
        <v>57371.9</v>
      </c>
      <c r="D19" s="39">
        <v>19157.5</v>
      </c>
      <c r="E19" s="39">
        <v>16430.349999999999</v>
      </c>
      <c r="F19" s="39"/>
      <c r="G19" s="39">
        <v>8583.8799999999992</v>
      </c>
      <c r="H19" s="39"/>
      <c r="I19" s="33">
        <v>10440</v>
      </c>
      <c r="J19" s="33">
        <v>9972.1</v>
      </c>
      <c r="K19" s="33"/>
      <c r="L19" s="33">
        <f>40403*0.6</f>
        <v>24241.8</v>
      </c>
      <c r="M19" s="33">
        <f>40403*0.4</f>
        <v>16161.2</v>
      </c>
      <c r="N19" s="33"/>
      <c r="O19" s="33">
        <v>10299.4</v>
      </c>
      <c r="P19" s="36"/>
      <c r="Q19" s="36"/>
      <c r="R19" s="35">
        <f t="shared" si="2"/>
        <v>115286.22999999998</v>
      </c>
      <c r="S19" s="29">
        <f t="shared" si="1"/>
        <v>2942612.2800000003</v>
      </c>
    </row>
    <row r="20" spans="1:19" x14ac:dyDescent="0.2">
      <c r="A20" s="30">
        <v>56</v>
      </c>
      <c r="B20" s="31" t="s">
        <v>30</v>
      </c>
      <c r="C20" s="32">
        <f t="shared" si="0"/>
        <v>35587.85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2942612.2800000003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2942612.2800000003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2942612.2800000003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945286.65000000014</v>
      </c>
      <c r="E24" s="51">
        <f>SUM(E11:E22)</f>
        <v>879251.2</v>
      </c>
      <c r="F24" s="51">
        <f>SUM(F11:F22)</f>
        <v>0</v>
      </c>
      <c r="G24" s="51">
        <f t="shared" ref="G24:Q24" si="3">SUM(G11:G22)</f>
        <v>163022.33000000002</v>
      </c>
      <c r="H24" s="51">
        <f t="shared" si="3"/>
        <v>0</v>
      </c>
      <c r="I24" s="51">
        <f t="shared" si="3"/>
        <v>205854.3</v>
      </c>
      <c r="J24" s="51">
        <f t="shared" si="3"/>
        <v>178566.2</v>
      </c>
      <c r="K24" s="51">
        <f t="shared" si="3"/>
        <v>0</v>
      </c>
      <c r="L24" s="51">
        <f t="shared" si="3"/>
        <v>253503.89999999997</v>
      </c>
      <c r="M24" s="51">
        <f t="shared" si="3"/>
        <v>169002.60000000003</v>
      </c>
      <c r="N24" s="51">
        <f t="shared" si="3"/>
        <v>0</v>
      </c>
      <c r="O24" s="51">
        <f t="shared" si="3"/>
        <v>148125.1</v>
      </c>
      <c r="P24" s="52"/>
      <c r="Q24" s="51">
        <f t="shared" si="3"/>
        <v>0</v>
      </c>
      <c r="R24" s="51"/>
      <c r="S24" s="21">
        <f>D24+E24+G24+H24+I24+J24+K24+L24+M24+N24+O24+P24+Q24+R24</f>
        <v>2942612.2800000003</v>
      </c>
    </row>
    <row r="25" spans="1:19" ht="13.5" hidden="1" thickBot="1" x14ac:dyDescent="0.25">
      <c r="D25" s="51">
        <f>D24+I24</f>
        <v>1151140.9500000002</v>
      </c>
      <c r="E25" s="51">
        <f>E24+J24</f>
        <v>1057817.3999999999</v>
      </c>
      <c r="F25" s="53" t="s">
        <v>34</v>
      </c>
      <c r="G25" s="54"/>
    </row>
    <row r="26" spans="1:19" ht="13.5" hidden="1" thickBot="1" x14ac:dyDescent="0.25">
      <c r="D26" s="100">
        <f>D25+E25</f>
        <v>2208958.35</v>
      </c>
      <c r="E26" s="101"/>
      <c r="F26" s="53" t="s">
        <v>35</v>
      </c>
      <c r="G26" s="54"/>
    </row>
    <row r="27" spans="1:19" ht="13.5" hidden="1" thickBot="1" x14ac:dyDescent="0.25">
      <c r="D27" s="88"/>
      <c r="E27" s="89">
        <f>D26+L24+M24</f>
        <v>2631464.85</v>
      </c>
      <c r="F27" s="53" t="s">
        <v>36</v>
      </c>
      <c r="G27" s="54"/>
    </row>
    <row r="28" spans="1:19" ht="13.5" hidden="1" thickBot="1" x14ac:dyDescent="0.25">
      <c r="D28" s="100">
        <f>E27+G24</f>
        <v>2794487.18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E31" s="38"/>
      <c r="F31" s="38"/>
      <c r="G31" s="38"/>
      <c r="M31" s="71"/>
    </row>
    <row r="32" spans="1:19" x14ac:dyDescent="0.2">
      <c r="E32" s="38"/>
      <c r="F32" s="38"/>
      <c r="G32" s="38"/>
    </row>
    <row r="33" spans="3:17" x14ac:dyDescent="0.2">
      <c r="E33" s="38"/>
      <c r="F33" s="38"/>
      <c r="G33" s="38"/>
    </row>
    <row r="34" spans="3:17" x14ac:dyDescent="0.2">
      <c r="E34" s="38"/>
      <c r="F34" s="38"/>
      <c r="G34" s="38"/>
    </row>
    <row r="35" spans="3:17" x14ac:dyDescent="0.2">
      <c r="E35" s="38"/>
      <c r="F35" s="38"/>
      <c r="G35" s="38"/>
    </row>
    <row r="36" spans="3:17" x14ac:dyDescent="0.2">
      <c r="E36" s="38"/>
      <c r="F36" s="38"/>
      <c r="G36" s="38"/>
    </row>
    <row r="37" spans="3:17" x14ac:dyDescent="0.2">
      <c r="E37" s="38"/>
      <c r="F37" s="38"/>
      <c r="G37" s="38"/>
    </row>
    <row r="38" spans="3:17" x14ac:dyDescent="0.2">
      <c r="E38" s="38"/>
      <c r="F38" s="38"/>
      <c r="G38" s="38"/>
    </row>
    <row r="39" spans="3:17" x14ac:dyDescent="0.2">
      <c r="E39" s="38"/>
      <c r="F39" s="38"/>
      <c r="G39" s="38"/>
    </row>
    <row r="40" spans="3:17" x14ac:dyDescent="0.2">
      <c r="D40" s="57"/>
    </row>
    <row r="42" spans="3:17" x14ac:dyDescent="0.2">
      <c r="G42" s="38"/>
    </row>
    <row r="43" spans="3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3:17" x14ac:dyDescent="0.2">
      <c r="C44" s="104" t="s">
        <v>38</v>
      </c>
      <c r="D44" s="103"/>
      <c r="E44" s="103"/>
      <c r="H44" s="107" t="s">
        <v>77</v>
      </c>
      <c r="I44" s="96"/>
      <c r="J44" s="96"/>
      <c r="K44" s="96"/>
      <c r="N44" s="107" t="s">
        <v>55</v>
      </c>
      <c r="O44" s="96"/>
      <c r="P44" s="96"/>
      <c r="Q44" s="96"/>
    </row>
    <row r="45" spans="3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6" fitToHeight="0" orientation="landscape" horizontalDpi="360" verticalDpi="36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X45"/>
  <sheetViews>
    <sheetView zoomScale="118" zoomScaleNormal="118" workbookViewId="0">
      <pane xSplit="2" ySplit="9" topLeftCell="C16" activePane="bottomRight" state="frozen"/>
      <selection pane="topRight" activeCell="D1" sqref="D1"/>
      <selection pane="bottomLeft" activeCell="A4" sqref="A4"/>
      <selection pane="bottomRight" activeCell="E19" sqref="E19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78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552060.6</v>
      </c>
      <c r="E11" s="25">
        <v>506760.5</v>
      </c>
      <c r="F11" s="25"/>
      <c r="G11" s="25">
        <v>56799.4</v>
      </c>
      <c r="H11" s="25"/>
      <c r="I11" s="26">
        <v>84872.4</v>
      </c>
      <c r="J11" s="25">
        <v>80084.3</v>
      </c>
      <c r="K11" s="25"/>
      <c r="L11" s="25">
        <v>12325.5</v>
      </c>
      <c r="M11" s="25">
        <v>8217</v>
      </c>
      <c r="N11" s="25"/>
      <c r="O11" s="25">
        <v>59465</v>
      </c>
      <c r="P11" s="27"/>
      <c r="Q11" s="25"/>
      <c r="R11" s="28">
        <f>SUM(D11:O11)</f>
        <v>1360584.7</v>
      </c>
      <c r="S11" s="29">
        <f>+C11+D11+E11+G11+H11+I11+J11+K11+L11+M11+N11+O11+P11+Q11</f>
        <v>1360584.7</v>
      </c>
    </row>
    <row r="12" spans="1:20" x14ac:dyDescent="0.2">
      <c r="A12" s="30">
        <v>56</v>
      </c>
      <c r="B12" s="31" t="s">
        <v>22</v>
      </c>
      <c r="C12" s="32">
        <f>D11+E11</f>
        <v>1058821.1000000001</v>
      </c>
      <c r="D12" s="33">
        <v>170857.7</v>
      </c>
      <c r="E12" s="33">
        <v>164771.95000000001</v>
      </c>
      <c r="F12" s="33"/>
      <c r="G12" s="33">
        <v>28501.399999999998</v>
      </c>
      <c r="H12" s="33"/>
      <c r="I12" s="33">
        <v>11972</v>
      </c>
      <c r="J12" s="33">
        <v>2875</v>
      </c>
      <c r="K12" s="33"/>
      <c r="L12" s="33">
        <v>30897</v>
      </c>
      <c r="M12" s="33">
        <v>20598</v>
      </c>
      <c r="N12" s="33"/>
      <c r="O12" s="33">
        <v>24963.599999999999</v>
      </c>
      <c r="P12" s="34"/>
      <c r="Q12" s="34"/>
      <c r="R12" s="35">
        <f>SUM(D12:O12)</f>
        <v>455436.65</v>
      </c>
      <c r="S12" s="29">
        <f>+S11+R12</f>
        <v>1816021.35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335629.65</v>
      </c>
      <c r="D13" s="33">
        <v>77268.800000000003</v>
      </c>
      <c r="E13" s="33">
        <v>71725.399999999994</v>
      </c>
      <c r="G13" s="33">
        <v>16823.599999999999</v>
      </c>
      <c r="H13" s="33"/>
      <c r="I13" s="90">
        <v>29637.4</v>
      </c>
      <c r="J13" s="90">
        <v>19906</v>
      </c>
      <c r="K13" s="37"/>
      <c r="L13" s="33">
        <v>24774</v>
      </c>
      <c r="M13" s="33">
        <v>16516</v>
      </c>
      <c r="N13" s="33"/>
      <c r="O13" s="33">
        <v>11680.4</v>
      </c>
      <c r="P13" s="36"/>
      <c r="Q13" s="36"/>
      <c r="R13" s="35">
        <f>SUM(D13:O13)</f>
        <v>268331.60000000003</v>
      </c>
      <c r="S13" s="29">
        <f t="shared" ref="S13:S22" si="1">+S12+R13</f>
        <v>2084352.9500000002</v>
      </c>
    </row>
    <row r="14" spans="1:20" x14ac:dyDescent="0.2">
      <c r="A14" s="30">
        <v>56</v>
      </c>
      <c r="B14" s="31" t="s">
        <v>24</v>
      </c>
      <c r="C14" s="32">
        <f>D13+E13</f>
        <v>148994.20000000001</v>
      </c>
      <c r="D14" s="33">
        <v>29213.7</v>
      </c>
      <c r="E14" s="33">
        <v>26945</v>
      </c>
      <c r="F14" s="33"/>
      <c r="G14" s="33">
        <v>10944.2</v>
      </c>
      <c r="H14" s="33"/>
      <c r="I14" s="33">
        <v>16370.2</v>
      </c>
      <c r="J14" s="33">
        <v>10711</v>
      </c>
      <c r="K14" s="37"/>
      <c r="L14" s="33">
        <v>32231.4</v>
      </c>
      <c r="M14" s="33">
        <v>21487.599999999999</v>
      </c>
      <c r="N14" s="33"/>
      <c r="O14" s="33">
        <v>8409.5</v>
      </c>
      <c r="P14" s="36"/>
      <c r="Q14" s="36"/>
      <c r="R14" s="35">
        <f t="shared" ref="R14:R22" si="2">SUM(D14:O14)</f>
        <v>156312.6</v>
      </c>
      <c r="S14" s="29">
        <f t="shared" si="1"/>
        <v>2240665.5500000003</v>
      </c>
    </row>
    <row r="15" spans="1:20" x14ac:dyDescent="0.2">
      <c r="A15" s="30">
        <v>56</v>
      </c>
      <c r="B15" s="31" t="s">
        <v>25</v>
      </c>
      <c r="C15" s="32">
        <f t="shared" si="0"/>
        <v>56158.7</v>
      </c>
      <c r="D15" s="33">
        <v>18924.150000000001</v>
      </c>
      <c r="E15" s="33">
        <v>23411.95</v>
      </c>
      <c r="F15" s="33"/>
      <c r="G15" s="33">
        <v>14231.45</v>
      </c>
      <c r="H15" s="33"/>
      <c r="I15" s="33">
        <v>13921.4</v>
      </c>
      <c r="J15" s="33">
        <v>23885.3</v>
      </c>
      <c r="K15" s="37"/>
      <c r="L15" s="33">
        <v>20163</v>
      </c>
      <c r="M15" s="33">
        <v>13442</v>
      </c>
      <c r="N15" s="33"/>
      <c r="O15" s="33">
        <v>9022.7999999999993</v>
      </c>
      <c r="P15" s="36"/>
      <c r="Q15" s="36"/>
      <c r="R15" s="35">
        <f t="shared" si="2"/>
        <v>137002.04999999999</v>
      </c>
      <c r="S15" s="29">
        <f t="shared" si="1"/>
        <v>2377667.6</v>
      </c>
    </row>
    <row r="16" spans="1:20" x14ac:dyDescent="0.2">
      <c r="A16" s="30">
        <v>56</v>
      </c>
      <c r="B16" s="31" t="s">
        <v>26</v>
      </c>
      <c r="C16" s="32">
        <f t="shared" si="0"/>
        <v>42336.100000000006</v>
      </c>
      <c r="D16" s="33">
        <v>26264</v>
      </c>
      <c r="E16" s="33">
        <v>16088.75</v>
      </c>
      <c r="F16" s="33"/>
      <c r="G16" s="33">
        <v>10094.200000000001</v>
      </c>
      <c r="H16" s="33"/>
      <c r="I16" s="33">
        <v>13248</v>
      </c>
      <c r="J16" s="33">
        <v>11038.1</v>
      </c>
      <c r="K16" s="37"/>
      <c r="L16" s="33">
        <v>31013.4</v>
      </c>
      <c r="M16" s="33">
        <v>20675.599999999999</v>
      </c>
      <c r="N16" s="33"/>
      <c r="O16" s="33">
        <v>9254</v>
      </c>
      <c r="P16" s="36"/>
      <c r="Q16" s="36"/>
      <c r="R16" s="35">
        <f t="shared" si="2"/>
        <v>137676.05000000002</v>
      </c>
      <c r="S16" s="29">
        <f t="shared" si="1"/>
        <v>2515343.65</v>
      </c>
      <c r="T16" s="38"/>
    </row>
    <row r="17" spans="1:24" x14ac:dyDescent="0.2">
      <c r="A17" s="30">
        <v>56</v>
      </c>
      <c r="B17" s="31" t="s">
        <v>27</v>
      </c>
      <c r="C17" s="32">
        <f t="shared" si="0"/>
        <v>42352.75</v>
      </c>
      <c r="D17" s="33">
        <v>13733.4</v>
      </c>
      <c r="E17" s="33">
        <v>14820</v>
      </c>
      <c r="F17" s="33"/>
      <c r="G17" s="33">
        <v>6853</v>
      </c>
      <c r="H17" s="33"/>
      <c r="I17" s="33">
        <v>13906.4</v>
      </c>
      <c r="J17" s="33">
        <v>4825.3999999999996</v>
      </c>
      <c r="K17" s="37"/>
      <c r="L17" s="33">
        <v>63769.799999999996</v>
      </c>
      <c r="M17" s="33">
        <v>42513.200000000004</v>
      </c>
      <c r="N17" s="33"/>
      <c r="O17" s="33">
        <v>6476.8</v>
      </c>
      <c r="P17" s="36"/>
      <c r="Q17" s="36"/>
      <c r="R17" s="35">
        <f t="shared" si="2"/>
        <v>166898</v>
      </c>
      <c r="S17" s="29">
        <f t="shared" si="1"/>
        <v>2682241.65</v>
      </c>
    </row>
    <row r="18" spans="1:24" x14ac:dyDescent="0.2">
      <c r="A18" s="30">
        <v>56</v>
      </c>
      <c r="B18" s="31" t="s">
        <v>28</v>
      </c>
      <c r="C18" s="32">
        <f t="shared" si="0"/>
        <v>28553.4</v>
      </c>
      <c r="D18" s="33"/>
      <c r="E18" s="33"/>
      <c r="F18" s="33"/>
      <c r="G18" s="33"/>
      <c r="H18" s="33"/>
      <c r="I18" s="33"/>
      <c r="J18" s="33"/>
      <c r="K18" s="37"/>
      <c r="L18" s="33"/>
      <c r="M18" s="33"/>
      <c r="N18" s="33"/>
      <c r="O18" s="33"/>
      <c r="P18" s="36"/>
      <c r="Q18" s="36"/>
      <c r="R18" s="35">
        <f t="shared" si="2"/>
        <v>0</v>
      </c>
      <c r="S18" s="29">
        <f t="shared" si="1"/>
        <v>2682241.65</v>
      </c>
    </row>
    <row r="19" spans="1:24" x14ac:dyDescent="0.2">
      <c r="A19" s="30">
        <v>56</v>
      </c>
      <c r="B19" s="31" t="s">
        <v>29</v>
      </c>
      <c r="C19" s="32">
        <f t="shared" si="0"/>
        <v>0</v>
      </c>
      <c r="D19" s="39"/>
      <c r="E19" s="39"/>
      <c r="F19" s="39"/>
      <c r="G19" s="39"/>
      <c r="H19" s="39"/>
      <c r="I19" s="33"/>
      <c r="J19" s="33"/>
      <c r="K19" s="33"/>
      <c r="L19" s="33"/>
      <c r="M19" s="33"/>
      <c r="N19" s="33"/>
      <c r="O19" s="33"/>
      <c r="P19" s="36"/>
      <c r="Q19" s="36"/>
      <c r="R19" s="35">
        <f t="shared" si="2"/>
        <v>0</v>
      </c>
      <c r="S19" s="29">
        <f t="shared" si="1"/>
        <v>2682241.65</v>
      </c>
    </row>
    <row r="20" spans="1:24" x14ac:dyDescent="0.2">
      <c r="A20" s="30">
        <v>56</v>
      </c>
      <c r="B20" s="31" t="s">
        <v>30</v>
      </c>
      <c r="C20" s="32">
        <f t="shared" si="0"/>
        <v>0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2682241.65</v>
      </c>
    </row>
    <row r="21" spans="1:24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2682241.65</v>
      </c>
    </row>
    <row r="22" spans="1:24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2682241.65</v>
      </c>
    </row>
    <row r="23" spans="1:24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24" ht="13.5" thickBot="1" x14ac:dyDescent="0.25">
      <c r="A24" s="48"/>
      <c r="B24" s="49" t="s">
        <v>33</v>
      </c>
      <c r="C24" s="50"/>
      <c r="D24" s="51">
        <f>SUM(D11:D22)</f>
        <v>888322.35000000009</v>
      </c>
      <c r="E24" s="51">
        <f>SUM(E11:E22)</f>
        <v>824523.54999999993</v>
      </c>
      <c r="F24" s="51">
        <f>SUM(F11:F22)</f>
        <v>0</v>
      </c>
      <c r="G24" s="51">
        <f t="shared" ref="G24:Q24" si="3">SUM(G11:G22)</f>
        <v>144247.25</v>
      </c>
      <c r="H24" s="51">
        <f t="shared" si="3"/>
        <v>0</v>
      </c>
      <c r="I24" s="51">
        <f t="shared" si="3"/>
        <v>183927.8</v>
      </c>
      <c r="J24" s="51">
        <f t="shared" si="3"/>
        <v>153325.1</v>
      </c>
      <c r="K24" s="51">
        <f t="shared" si="3"/>
        <v>0</v>
      </c>
      <c r="L24" s="51">
        <f t="shared" si="3"/>
        <v>215174.09999999998</v>
      </c>
      <c r="M24" s="51">
        <f t="shared" si="3"/>
        <v>143449.40000000002</v>
      </c>
      <c r="N24" s="51">
        <f t="shared" si="3"/>
        <v>0</v>
      </c>
      <c r="O24" s="51">
        <f t="shared" si="3"/>
        <v>129272.1</v>
      </c>
      <c r="P24" s="52"/>
      <c r="Q24" s="51">
        <f t="shared" si="3"/>
        <v>0</v>
      </c>
      <c r="R24" s="51"/>
      <c r="S24" s="21">
        <f>D24+E24+G24+H24+I24+J24+K24+L24+M24+N24+O24+P24+Q24+R24</f>
        <v>2682241.65</v>
      </c>
    </row>
    <row r="25" spans="1:24" ht="13.5" hidden="1" thickBot="1" x14ac:dyDescent="0.25">
      <c r="D25" s="51">
        <f>D24+I24</f>
        <v>1072250.1500000001</v>
      </c>
      <c r="E25" s="51">
        <f>E24+J24</f>
        <v>977848.64999999991</v>
      </c>
      <c r="F25" s="53" t="s">
        <v>34</v>
      </c>
      <c r="G25" s="54"/>
    </row>
    <row r="26" spans="1:24" ht="13.5" hidden="1" thickBot="1" x14ac:dyDescent="0.25">
      <c r="D26" s="100">
        <f>D25+E25</f>
        <v>2050098.8</v>
      </c>
      <c r="E26" s="101"/>
      <c r="F26" s="53" t="s">
        <v>35</v>
      </c>
      <c r="G26" s="54"/>
    </row>
    <row r="27" spans="1:24" ht="13.5" hidden="1" thickBot="1" x14ac:dyDescent="0.25">
      <c r="D27" s="91"/>
      <c r="E27" s="92">
        <f>D26+L24+M24</f>
        <v>2408722.2999999998</v>
      </c>
      <c r="F27" s="53" t="s">
        <v>36</v>
      </c>
      <c r="G27" s="54"/>
    </row>
    <row r="28" spans="1:24" ht="13.5" hidden="1" thickBot="1" x14ac:dyDescent="0.25">
      <c r="D28" s="100">
        <f>E27+G24</f>
        <v>2552969.5499999998</v>
      </c>
      <c r="E28" s="101"/>
      <c r="F28" s="53" t="s">
        <v>37</v>
      </c>
      <c r="G28" s="38"/>
    </row>
    <row r="29" spans="1:24" x14ac:dyDescent="0.2">
      <c r="E29" s="38"/>
      <c r="F29" s="38"/>
      <c r="G29" s="38"/>
    </row>
    <row r="30" spans="1:24" x14ac:dyDescent="0.2">
      <c r="A30" s="93"/>
      <c r="B30" s="93"/>
      <c r="C30" s="93"/>
      <c r="D30" s="93"/>
      <c r="E30" s="94"/>
      <c r="F30" s="94"/>
      <c r="G30" s="94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</row>
    <row r="31" spans="1:24" x14ac:dyDescent="0.2">
      <c r="A31" s="93"/>
      <c r="B31" s="93"/>
      <c r="C31" s="93"/>
      <c r="D31" s="93"/>
      <c r="E31" s="94"/>
      <c r="F31" s="94"/>
      <c r="G31" s="94"/>
      <c r="H31" s="93"/>
      <c r="I31" s="93"/>
      <c r="J31" s="93"/>
      <c r="K31" s="93"/>
      <c r="L31" s="93"/>
      <c r="M31" s="95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</row>
    <row r="32" spans="1:24" x14ac:dyDescent="0.2">
      <c r="A32" s="93"/>
      <c r="B32" s="93"/>
      <c r="C32" s="93"/>
      <c r="D32" s="93"/>
      <c r="E32" s="94"/>
      <c r="F32" s="94"/>
      <c r="G32" s="94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</row>
    <row r="33" spans="1:24" x14ac:dyDescent="0.2">
      <c r="A33" s="93"/>
      <c r="B33" s="93"/>
      <c r="C33" s="93"/>
      <c r="D33" s="93"/>
      <c r="E33" s="94"/>
      <c r="F33" s="94"/>
      <c r="G33" s="94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</row>
    <row r="34" spans="1:24" x14ac:dyDescent="0.2">
      <c r="A34" s="93"/>
      <c r="B34" s="93"/>
      <c r="C34" s="93"/>
      <c r="D34" s="93"/>
      <c r="E34" s="94"/>
      <c r="F34" s="94"/>
      <c r="G34" s="94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</row>
    <row r="35" spans="1:24" x14ac:dyDescent="0.2">
      <c r="A35" s="93"/>
      <c r="B35" s="93"/>
      <c r="C35" s="93"/>
      <c r="D35" s="93"/>
      <c r="E35" s="94"/>
      <c r="F35" s="94"/>
      <c r="G35" s="94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</row>
    <row r="36" spans="1:24" x14ac:dyDescent="0.2">
      <c r="A36" s="93"/>
      <c r="B36" s="93"/>
      <c r="C36" s="93"/>
      <c r="D36" s="93"/>
      <c r="E36" s="94"/>
      <c r="F36" s="94"/>
      <c r="G36" s="94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</row>
    <row r="37" spans="1:24" x14ac:dyDescent="0.2">
      <c r="A37" s="93"/>
      <c r="B37" s="93"/>
      <c r="C37" s="93"/>
      <c r="D37" s="93"/>
      <c r="E37" s="94"/>
      <c r="F37" s="94"/>
      <c r="G37" s="94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</row>
    <row r="38" spans="1:24" x14ac:dyDescent="0.2">
      <c r="A38" s="93"/>
      <c r="B38" s="93"/>
      <c r="C38" s="93"/>
      <c r="D38" s="93"/>
      <c r="E38" s="94"/>
      <c r="F38" s="94"/>
      <c r="G38" s="94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</row>
    <row r="39" spans="1:24" x14ac:dyDescent="0.2">
      <c r="E39" s="38"/>
      <c r="F39" s="38"/>
      <c r="G39" s="38"/>
    </row>
    <row r="40" spans="1:24" x14ac:dyDescent="0.2">
      <c r="D40" s="57"/>
    </row>
    <row r="42" spans="1:24" x14ac:dyDescent="0.2">
      <c r="G42" s="38"/>
    </row>
    <row r="43" spans="1:24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1:24" x14ac:dyDescent="0.2">
      <c r="C44" s="104" t="s">
        <v>38</v>
      </c>
      <c r="D44" s="103"/>
      <c r="E44" s="103"/>
      <c r="H44" s="107" t="s">
        <v>77</v>
      </c>
      <c r="I44" s="96"/>
      <c r="J44" s="96"/>
      <c r="K44" s="96"/>
      <c r="N44" s="107" t="s">
        <v>55</v>
      </c>
      <c r="O44" s="96"/>
      <c r="P44" s="96"/>
      <c r="Q44" s="96"/>
    </row>
    <row r="45" spans="1:24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6" fitToHeight="0" orientation="landscape" horizontalDpi="360" verticalDpi="36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T45"/>
  <sheetViews>
    <sheetView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M34" sqref="M34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79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552060.6</v>
      </c>
      <c r="E11" s="25">
        <v>506760.5</v>
      </c>
      <c r="F11" s="25"/>
      <c r="G11" s="25">
        <v>56799.4</v>
      </c>
      <c r="H11" s="25"/>
      <c r="I11" s="26">
        <v>84872.4</v>
      </c>
      <c r="J11" s="25">
        <v>80084.3</v>
      </c>
      <c r="K11" s="25"/>
      <c r="L11" s="25">
        <v>12325.5</v>
      </c>
      <c r="M11" s="25">
        <v>8217</v>
      </c>
      <c r="N11" s="25"/>
      <c r="O11" s="25">
        <v>59465</v>
      </c>
      <c r="P11" s="27"/>
      <c r="Q11" s="25"/>
      <c r="R11" s="28">
        <f>SUM(D11:O11)</f>
        <v>1360584.7</v>
      </c>
      <c r="S11" s="29">
        <f>+C11+D11+E11+G11+H11+I11+J11+K11+L11+M11+N11+O11+P11+Q11</f>
        <v>1360584.7</v>
      </c>
    </row>
    <row r="12" spans="1:20" x14ac:dyDescent="0.2">
      <c r="A12" s="30">
        <v>56</v>
      </c>
      <c r="B12" s="31" t="s">
        <v>22</v>
      </c>
      <c r="C12" s="32">
        <f>D11+E11</f>
        <v>1058821.1000000001</v>
      </c>
      <c r="D12" s="33">
        <v>170857.7</v>
      </c>
      <c r="E12" s="33">
        <v>164771.95000000001</v>
      </c>
      <c r="F12" s="33"/>
      <c r="G12" s="33">
        <v>28501.399999999998</v>
      </c>
      <c r="H12" s="33"/>
      <c r="I12" s="33">
        <v>11972</v>
      </c>
      <c r="J12" s="33">
        <v>2875</v>
      </c>
      <c r="K12" s="33"/>
      <c r="L12" s="33">
        <v>30897</v>
      </c>
      <c r="M12" s="33">
        <v>20598</v>
      </c>
      <c r="N12" s="33"/>
      <c r="O12" s="33">
        <v>24963.599999999999</v>
      </c>
      <c r="P12" s="34"/>
      <c r="Q12" s="34"/>
      <c r="R12" s="35">
        <f>SUM(D12:O12)</f>
        <v>455436.65</v>
      </c>
      <c r="S12" s="29">
        <f>+S11+R12</f>
        <v>1816021.35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335629.65</v>
      </c>
      <c r="D13" s="33">
        <v>77268.800000000003</v>
      </c>
      <c r="E13" s="33">
        <v>71725.399999999994</v>
      </c>
      <c r="G13" s="33">
        <v>16823.599999999999</v>
      </c>
      <c r="H13" s="33"/>
      <c r="I13" s="90">
        <v>29637.4</v>
      </c>
      <c r="J13" s="90">
        <v>19906</v>
      </c>
      <c r="K13" s="37"/>
      <c r="L13" s="33">
        <v>24774</v>
      </c>
      <c r="M13" s="33">
        <v>16516</v>
      </c>
      <c r="N13" s="33"/>
      <c r="O13" s="33">
        <v>11680.4</v>
      </c>
      <c r="P13" s="36"/>
      <c r="Q13" s="36"/>
      <c r="R13" s="35">
        <f>SUM(D13:O13)</f>
        <v>268331.60000000003</v>
      </c>
      <c r="S13" s="29">
        <f t="shared" ref="S13:S22" si="1">+S12+R13</f>
        <v>2084352.9500000002</v>
      </c>
    </row>
    <row r="14" spans="1:20" x14ac:dyDescent="0.2">
      <c r="A14" s="30">
        <v>56</v>
      </c>
      <c r="B14" s="31" t="s">
        <v>24</v>
      </c>
      <c r="C14" s="32">
        <f>D13+E13</f>
        <v>148994.20000000001</v>
      </c>
      <c r="D14" s="33">
        <v>29213.7</v>
      </c>
      <c r="E14" s="33">
        <v>26945</v>
      </c>
      <c r="F14" s="33"/>
      <c r="G14" s="33">
        <v>10944.2</v>
      </c>
      <c r="H14" s="33"/>
      <c r="I14" s="33">
        <v>16370.2</v>
      </c>
      <c r="J14" s="33">
        <v>10711</v>
      </c>
      <c r="K14" s="37"/>
      <c r="L14" s="33">
        <v>32231.4</v>
      </c>
      <c r="M14" s="33">
        <v>21487.599999999999</v>
      </c>
      <c r="N14" s="33"/>
      <c r="O14" s="33">
        <v>8409.5</v>
      </c>
      <c r="P14" s="36"/>
      <c r="Q14" s="36"/>
      <c r="R14" s="35">
        <f t="shared" ref="R14:R22" si="2">SUM(D14:O14)</f>
        <v>156312.6</v>
      </c>
      <c r="S14" s="29">
        <f t="shared" si="1"/>
        <v>2240665.5500000003</v>
      </c>
    </row>
    <row r="15" spans="1:20" x14ac:dyDescent="0.2">
      <c r="A15" s="30">
        <v>56</v>
      </c>
      <c r="B15" s="31" t="s">
        <v>25</v>
      </c>
      <c r="C15" s="32">
        <f t="shared" si="0"/>
        <v>56158.7</v>
      </c>
      <c r="D15" s="33">
        <v>18924.150000000001</v>
      </c>
      <c r="E15" s="33">
        <v>23411.95</v>
      </c>
      <c r="F15" s="33"/>
      <c r="G15" s="33">
        <v>14231.45</v>
      </c>
      <c r="H15" s="33"/>
      <c r="I15" s="33">
        <v>13921.4</v>
      </c>
      <c r="J15" s="33">
        <v>23885.3</v>
      </c>
      <c r="K15" s="37"/>
      <c r="L15" s="33">
        <v>20163</v>
      </c>
      <c r="M15" s="33">
        <v>13442</v>
      </c>
      <c r="N15" s="33"/>
      <c r="O15" s="33">
        <v>9022.7999999999993</v>
      </c>
      <c r="P15" s="36"/>
      <c r="Q15" s="36"/>
      <c r="R15" s="35">
        <f t="shared" si="2"/>
        <v>137002.04999999999</v>
      </c>
      <c r="S15" s="29">
        <f t="shared" si="1"/>
        <v>2377667.6</v>
      </c>
    </row>
    <row r="16" spans="1:20" x14ac:dyDescent="0.2">
      <c r="A16" s="30">
        <v>56</v>
      </c>
      <c r="B16" s="31" t="s">
        <v>26</v>
      </c>
      <c r="C16" s="32">
        <f t="shared" si="0"/>
        <v>42336.100000000006</v>
      </c>
      <c r="D16" s="33">
        <v>26264</v>
      </c>
      <c r="E16" s="33">
        <v>16088.75</v>
      </c>
      <c r="F16" s="33"/>
      <c r="G16" s="33">
        <v>10094.200000000001</v>
      </c>
      <c r="H16" s="33"/>
      <c r="I16" s="33">
        <v>13248</v>
      </c>
      <c r="J16" s="33">
        <v>11038.1</v>
      </c>
      <c r="K16" s="37"/>
      <c r="L16" s="33">
        <v>31013.4</v>
      </c>
      <c r="M16" s="33">
        <v>20675.599999999999</v>
      </c>
      <c r="N16" s="33"/>
      <c r="O16" s="33">
        <v>9254</v>
      </c>
      <c r="P16" s="36"/>
      <c r="Q16" s="36"/>
      <c r="R16" s="35">
        <f t="shared" si="2"/>
        <v>137676.05000000002</v>
      </c>
      <c r="S16" s="29">
        <f t="shared" si="1"/>
        <v>2515343.65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42352.75</v>
      </c>
      <c r="D17" s="33">
        <v>13733.4</v>
      </c>
      <c r="E17" s="33">
        <v>14820</v>
      </c>
      <c r="F17" s="33"/>
      <c r="G17" s="33">
        <v>6853</v>
      </c>
      <c r="H17" s="33"/>
      <c r="I17" s="33">
        <v>13906.4</v>
      </c>
      <c r="J17" s="33">
        <v>4825.3999999999996</v>
      </c>
      <c r="K17" s="37"/>
      <c r="L17" s="33">
        <v>63769.799999999996</v>
      </c>
      <c r="M17" s="33">
        <v>42513.200000000004</v>
      </c>
      <c r="N17" s="33"/>
      <c r="O17" s="33">
        <v>6476.8</v>
      </c>
      <c r="P17" s="36"/>
      <c r="Q17" s="36"/>
      <c r="R17" s="35">
        <f t="shared" si="2"/>
        <v>166898</v>
      </c>
      <c r="S17" s="29">
        <f t="shared" si="1"/>
        <v>2682241.65</v>
      </c>
    </row>
    <row r="18" spans="1:19" x14ac:dyDescent="0.2">
      <c r="A18" s="30">
        <v>56</v>
      </c>
      <c r="B18" s="31" t="s">
        <v>28</v>
      </c>
      <c r="C18" s="32">
        <f t="shared" si="0"/>
        <v>28553.4</v>
      </c>
      <c r="D18" s="33">
        <v>12414.2</v>
      </c>
      <c r="E18" s="33">
        <v>18202.5</v>
      </c>
      <c r="F18" s="33"/>
      <c r="G18" s="33">
        <v>10191.200000000001</v>
      </c>
      <c r="H18" s="33"/>
      <c r="I18" s="33">
        <v>11486.5</v>
      </c>
      <c r="J18" s="33">
        <v>15269</v>
      </c>
      <c r="K18" s="37"/>
      <c r="L18" s="33">
        <v>14088</v>
      </c>
      <c r="M18" s="33">
        <v>9392</v>
      </c>
      <c r="N18" s="33"/>
      <c r="O18" s="33">
        <v>8553.6</v>
      </c>
      <c r="P18" s="36"/>
      <c r="Q18" s="36"/>
      <c r="R18" s="35">
        <f t="shared" si="2"/>
        <v>99597</v>
      </c>
      <c r="S18" s="29">
        <f t="shared" si="1"/>
        <v>2781838.65</v>
      </c>
    </row>
    <row r="19" spans="1:19" x14ac:dyDescent="0.2">
      <c r="A19" s="30">
        <v>56</v>
      </c>
      <c r="B19" s="31" t="s">
        <v>29</v>
      </c>
      <c r="C19" s="32">
        <f t="shared" si="0"/>
        <v>30616.7</v>
      </c>
      <c r="D19" s="39">
        <v>8717.5</v>
      </c>
      <c r="E19" s="39">
        <v>6458.25</v>
      </c>
      <c r="F19" s="39"/>
      <c r="G19" s="39">
        <v>8583.8799999999992</v>
      </c>
      <c r="H19" s="39"/>
      <c r="I19" s="33">
        <v>10440</v>
      </c>
      <c r="J19" s="33">
        <v>9972.1</v>
      </c>
      <c r="K19" s="33"/>
      <c r="L19" s="33">
        <f>40403*0.6</f>
        <v>24241.8</v>
      </c>
      <c r="M19" s="33">
        <f>40403*0.4</f>
        <v>16161.2</v>
      </c>
      <c r="N19" s="33"/>
      <c r="O19" s="33">
        <v>10299.4</v>
      </c>
      <c r="P19" s="36"/>
      <c r="Q19" s="36"/>
      <c r="R19" s="35">
        <f t="shared" si="2"/>
        <v>94874.12999999999</v>
      </c>
      <c r="S19" s="29">
        <f t="shared" si="1"/>
        <v>2876712.78</v>
      </c>
    </row>
    <row r="20" spans="1:19" x14ac:dyDescent="0.2">
      <c r="A20" s="30">
        <v>56</v>
      </c>
      <c r="B20" s="31" t="s">
        <v>30</v>
      </c>
      <c r="C20" s="32">
        <f t="shared" si="0"/>
        <v>15175.75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2876712.78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2876712.78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2876712.78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909454.05</v>
      </c>
      <c r="E24" s="51">
        <f>SUM(E11:E22)</f>
        <v>849184.29999999993</v>
      </c>
      <c r="F24" s="51">
        <f>SUM(F11:F22)</f>
        <v>0</v>
      </c>
      <c r="G24" s="51">
        <f t="shared" ref="G24:Q24" si="3">SUM(G11:G22)</f>
        <v>163022.33000000002</v>
      </c>
      <c r="H24" s="51">
        <f t="shared" si="3"/>
        <v>0</v>
      </c>
      <c r="I24" s="51">
        <f t="shared" si="3"/>
        <v>205854.3</v>
      </c>
      <c r="J24" s="51">
        <f t="shared" si="3"/>
        <v>178566.2</v>
      </c>
      <c r="K24" s="51">
        <f t="shared" si="3"/>
        <v>0</v>
      </c>
      <c r="L24" s="51">
        <f t="shared" si="3"/>
        <v>253503.89999999997</v>
      </c>
      <c r="M24" s="51">
        <f t="shared" si="3"/>
        <v>169002.60000000003</v>
      </c>
      <c r="N24" s="51">
        <f t="shared" si="3"/>
        <v>0</v>
      </c>
      <c r="O24" s="51">
        <f t="shared" si="3"/>
        <v>148125.1</v>
      </c>
      <c r="P24" s="52"/>
      <c r="Q24" s="51">
        <f t="shared" si="3"/>
        <v>0</v>
      </c>
      <c r="R24" s="51"/>
      <c r="S24" s="21">
        <f>D24+E24+G24+H24+I24+J24+K24+L24+M24+N24+O24+P24+Q24+R24</f>
        <v>2876712.7800000003</v>
      </c>
    </row>
    <row r="25" spans="1:19" ht="13.5" hidden="1" thickBot="1" x14ac:dyDescent="0.25">
      <c r="D25" s="51">
        <f>D24+I24</f>
        <v>1115308.3500000001</v>
      </c>
      <c r="E25" s="51">
        <f>E24+J24</f>
        <v>1027750.5</v>
      </c>
      <c r="F25" s="53" t="s">
        <v>34</v>
      </c>
      <c r="G25" s="54"/>
    </row>
    <row r="26" spans="1:19" ht="13.5" hidden="1" thickBot="1" x14ac:dyDescent="0.25">
      <c r="D26" s="100">
        <f>D25+E25</f>
        <v>2143058.85</v>
      </c>
      <c r="E26" s="101"/>
      <c r="F26" s="53" t="s">
        <v>35</v>
      </c>
      <c r="G26" s="54"/>
    </row>
    <row r="27" spans="1:19" ht="13.5" hidden="1" thickBot="1" x14ac:dyDescent="0.25">
      <c r="D27" s="91"/>
      <c r="E27" s="92">
        <f>D26+L24+M24</f>
        <v>2565565.35</v>
      </c>
      <c r="F27" s="53" t="s">
        <v>36</v>
      </c>
      <c r="G27" s="54"/>
    </row>
    <row r="28" spans="1:19" ht="13.5" hidden="1" thickBot="1" x14ac:dyDescent="0.25">
      <c r="D28" s="100">
        <f>E27+G24</f>
        <v>2728587.68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A30" s="93"/>
      <c r="B30" s="93"/>
      <c r="C30" s="93"/>
      <c r="D30" s="93"/>
      <c r="E30" s="94"/>
      <c r="F30" s="94"/>
      <c r="G30" s="94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</row>
    <row r="31" spans="1:19" x14ac:dyDescent="0.2">
      <c r="A31" s="93"/>
      <c r="B31" s="93"/>
      <c r="C31" s="93"/>
      <c r="D31" s="93"/>
      <c r="E31" s="94"/>
      <c r="F31" s="94"/>
      <c r="G31" s="94"/>
      <c r="H31" s="93"/>
      <c r="I31" s="93"/>
      <c r="J31" s="93"/>
      <c r="K31" s="93"/>
      <c r="L31" s="93"/>
      <c r="M31" s="95"/>
      <c r="N31" s="93"/>
      <c r="O31" s="93"/>
      <c r="P31" s="93"/>
      <c r="Q31" s="93"/>
      <c r="R31" s="93"/>
      <c r="S31" s="93"/>
    </row>
    <row r="32" spans="1:19" x14ac:dyDescent="0.2">
      <c r="A32" s="93"/>
      <c r="B32" s="93"/>
      <c r="C32" s="93"/>
      <c r="D32" s="93"/>
      <c r="E32" s="94"/>
      <c r="F32" s="94"/>
      <c r="G32" s="94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</row>
    <row r="33" spans="1:19" x14ac:dyDescent="0.2">
      <c r="A33" s="93"/>
      <c r="B33" s="93"/>
      <c r="C33" s="93"/>
      <c r="D33" s="93"/>
      <c r="E33" s="94"/>
      <c r="F33" s="94"/>
      <c r="G33" s="94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</row>
    <row r="34" spans="1:19" x14ac:dyDescent="0.2">
      <c r="A34" s="93"/>
      <c r="B34" s="93"/>
      <c r="C34" s="93"/>
      <c r="D34" s="93"/>
      <c r="E34" s="94"/>
      <c r="F34" s="94"/>
      <c r="G34" s="94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</row>
    <row r="35" spans="1:19" x14ac:dyDescent="0.2">
      <c r="A35" s="93"/>
      <c r="B35" s="93"/>
      <c r="C35" s="93"/>
      <c r="D35" s="93"/>
      <c r="E35" s="94"/>
      <c r="F35" s="94"/>
      <c r="G35" s="94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</row>
    <row r="36" spans="1:19" x14ac:dyDescent="0.2">
      <c r="A36" s="93"/>
      <c r="B36" s="93"/>
      <c r="C36" s="93"/>
      <c r="D36" s="93"/>
      <c r="E36" s="94"/>
      <c r="F36" s="94"/>
      <c r="G36" s="94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</row>
    <row r="37" spans="1:19" x14ac:dyDescent="0.2">
      <c r="A37" s="93"/>
      <c r="B37" s="93"/>
      <c r="C37" s="93"/>
      <c r="D37" s="93"/>
      <c r="E37" s="94"/>
      <c r="F37" s="94"/>
      <c r="G37" s="94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</row>
    <row r="38" spans="1:19" x14ac:dyDescent="0.2">
      <c r="A38" s="93"/>
      <c r="B38" s="93"/>
      <c r="C38" s="93"/>
      <c r="D38" s="93"/>
      <c r="E38" s="94"/>
      <c r="F38" s="94"/>
      <c r="G38" s="94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</row>
    <row r="39" spans="1:19" x14ac:dyDescent="0.2">
      <c r="A39" s="93"/>
      <c r="B39" s="93"/>
      <c r="C39" s="93"/>
      <c r="D39" s="93"/>
      <c r="E39" s="94"/>
      <c r="F39" s="94"/>
      <c r="G39" s="94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</row>
    <row r="40" spans="1:19" x14ac:dyDescent="0.2">
      <c r="D40" s="57"/>
    </row>
    <row r="42" spans="1:19" x14ac:dyDescent="0.2">
      <c r="G42" s="38"/>
    </row>
    <row r="43" spans="1:19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1:19" x14ac:dyDescent="0.2">
      <c r="C44" s="104" t="s">
        <v>38</v>
      </c>
      <c r="D44" s="103"/>
      <c r="E44" s="103"/>
      <c r="H44" s="107" t="s">
        <v>77</v>
      </c>
      <c r="I44" s="96"/>
      <c r="J44" s="96"/>
      <c r="K44" s="96"/>
      <c r="N44" s="107" t="s">
        <v>55</v>
      </c>
      <c r="O44" s="96"/>
      <c r="P44" s="96"/>
      <c r="Q44" s="96"/>
    </row>
    <row r="45" spans="1:19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6" fitToHeight="0" orientation="landscape" horizontalDpi="360" verticalDpi="36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T45"/>
  <sheetViews>
    <sheetView tabSelected="1" zoomScale="118" zoomScaleNormal="118" workbookViewId="0">
      <pane xSplit="2" ySplit="9" topLeftCell="C10" activePane="bottomRight" state="frozen"/>
      <selection pane="topRight" activeCell="D1" sqref="D1"/>
      <selection pane="bottomLeft" activeCell="A4" sqref="A4"/>
      <selection pane="bottomRight" activeCell="A29" sqref="A29"/>
    </sheetView>
  </sheetViews>
  <sheetFormatPr baseColWidth="10" defaultRowHeight="12.75" x14ac:dyDescent="0.2"/>
  <cols>
    <col min="1" max="1" width="4.28515625" customWidth="1"/>
    <col min="2" max="2" width="11.28515625" customWidth="1"/>
    <col min="3" max="3" width="12.42578125" customWidth="1"/>
    <col min="4" max="4" width="12.7109375" customWidth="1"/>
    <col min="5" max="5" width="12.28515625" customWidth="1"/>
    <col min="6" max="6" width="10.140625" customWidth="1"/>
    <col min="7" max="7" width="11.28515625" bestFit="1" customWidth="1"/>
    <col min="8" max="8" width="8.140625" customWidth="1"/>
    <col min="9" max="9" width="10.7109375" customWidth="1"/>
    <col min="10" max="10" width="11" customWidth="1"/>
    <col min="11" max="11" width="7.85546875" customWidth="1"/>
    <col min="12" max="13" width="10.85546875" customWidth="1"/>
    <col min="14" max="14" width="9.5703125" customWidth="1"/>
    <col min="15" max="15" width="11.28515625" bestFit="1" customWidth="1"/>
    <col min="16" max="16" width="6.5703125" customWidth="1"/>
    <col min="17" max="17" width="13.28515625" customWidth="1"/>
    <col min="18" max="18" width="11.5703125" customWidth="1"/>
    <col min="19" max="19" width="17.85546875" customWidth="1"/>
  </cols>
  <sheetData>
    <row r="6" spans="1:20" ht="13.5" thickBot="1" x14ac:dyDescent="0.2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20" ht="18.75" thickBot="1" x14ac:dyDescent="0.3">
      <c r="A7" s="60"/>
      <c r="B7" s="61"/>
      <c r="C7" s="105" t="s">
        <v>80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2"/>
    </row>
    <row r="8" spans="1:20" ht="42.75" thickBot="1" x14ac:dyDescent="0.25">
      <c r="A8" s="63" t="s">
        <v>1</v>
      </c>
      <c r="B8" s="64" t="s">
        <v>2</v>
      </c>
      <c r="C8" s="65" t="s">
        <v>3</v>
      </c>
      <c r="D8" s="66" t="s">
        <v>4</v>
      </c>
      <c r="E8" s="66" t="s">
        <v>5</v>
      </c>
      <c r="F8" s="66" t="s">
        <v>6</v>
      </c>
      <c r="G8" s="66" t="s">
        <v>7</v>
      </c>
      <c r="H8" s="66" t="s">
        <v>8</v>
      </c>
      <c r="I8" s="66" t="s">
        <v>9</v>
      </c>
      <c r="J8" s="66" t="s">
        <v>10</v>
      </c>
      <c r="K8" s="66" t="s">
        <v>11</v>
      </c>
      <c r="L8" s="66" t="s">
        <v>12</v>
      </c>
      <c r="M8" s="66" t="s">
        <v>13</v>
      </c>
      <c r="N8" s="66" t="s">
        <v>14</v>
      </c>
      <c r="O8" s="67" t="s">
        <v>15</v>
      </c>
      <c r="P8" s="67" t="s">
        <v>16</v>
      </c>
      <c r="Q8" s="68" t="s">
        <v>17</v>
      </c>
      <c r="R8" s="69" t="s">
        <v>18</v>
      </c>
      <c r="S8" s="69" t="s">
        <v>19</v>
      </c>
    </row>
    <row r="9" spans="1:20" ht="53.25" hidden="1" thickBot="1" x14ac:dyDescent="0.25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  <c r="F9" s="14"/>
      <c r="G9" s="14" t="s">
        <v>20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5" t="s">
        <v>15</v>
      </c>
      <c r="Q9" s="15" t="s">
        <v>16</v>
      </c>
      <c r="R9" s="16" t="s">
        <v>17</v>
      </c>
      <c r="S9" s="17" t="s">
        <v>18</v>
      </c>
    </row>
    <row r="10" spans="1:20" ht="13.5" thickBot="1" x14ac:dyDescent="0.25">
      <c r="A10" s="18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>
        <f>+C10+D10+E10+G10+H10+I10+J10+K10+L10+M10+N10+O10+P10+Q10</f>
        <v>0</v>
      </c>
    </row>
    <row r="11" spans="1:20" x14ac:dyDescent="0.2">
      <c r="A11" s="22">
        <v>56</v>
      </c>
      <c r="B11" s="23" t="s">
        <v>21</v>
      </c>
      <c r="C11" s="24">
        <v>0</v>
      </c>
      <c r="D11" s="25">
        <v>552060.6</v>
      </c>
      <c r="E11" s="25">
        <v>506760.5</v>
      </c>
      <c r="F11" s="25"/>
      <c r="G11" s="25">
        <v>56799.4</v>
      </c>
      <c r="H11" s="25"/>
      <c r="I11" s="26">
        <v>84872.4</v>
      </c>
      <c r="J11" s="25">
        <v>80084.3</v>
      </c>
      <c r="K11" s="25"/>
      <c r="L11" s="25">
        <v>12325.5</v>
      </c>
      <c r="M11" s="25">
        <v>8217</v>
      </c>
      <c r="N11" s="25"/>
      <c r="O11" s="25">
        <v>59465</v>
      </c>
      <c r="P11" s="27"/>
      <c r="Q11" s="25"/>
      <c r="R11" s="28">
        <f>SUM(D11:O11)</f>
        <v>1360584.7</v>
      </c>
      <c r="S11" s="29">
        <f>+C11+D11+E11+G11+H11+I11+J11+K11+L11+M11+N11+O11+P11+Q11</f>
        <v>1360584.7</v>
      </c>
    </row>
    <row r="12" spans="1:20" x14ac:dyDescent="0.2">
      <c r="A12" s="30">
        <v>56</v>
      </c>
      <c r="B12" s="31" t="s">
        <v>22</v>
      </c>
      <c r="C12" s="32">
        <f>D11+E11</f>
        <v>1058821.1000000001</v>
      </c>
      <c r="D12" s="33">
        <v>170857.7</v>
      </c>
      <c r="E12" s="33">
        <v>164771.95000000001</v>
      </c>
      <c r="F12" s="33"/>
      <c r="G12" s="33">
        <v>28501.399999999998</v>
      </c>
      <c r="H12" s="33"/>
      <c r="I12" s="33">
        <v>11972</v>
      </c>
      <c r="J12" s="33">
        <v>2875</v>
      </c>
      <c r="K12" s="33"/>
      <c r="L12" s="33">
        <v>30897</v>
      </c>
      <c r="M12" s="33">
        <v>20598</v>
      </c>
      <c r="N12" s="33"/>
      <c r="O12" s="33">
        <v>24963.599999999999</v>
      </c>
      <c r="P12" s="34"/>
      <c r="Q12" s="34"/>
      <c r="R12" s="35">
        <f>SUM(D12:O12)</f>
        <v>455436.65</v>
      </c>
      <c r="S12" s="29">
        <f>+S11+R12</f>
        <v>1816021.35</v>
      </c>
    </row>
    <row r="13" spans="1:20" x14ac:dyDescent="0.2">
      <c r="A13" s="30">
        <v>56</v>
      </c>
      <c r="B13" s="31" t="s">
        <v>23</v>
      </c>
      <c r="C13" s="32">
        <f t="shared" ref="C13:C22" si="0">D12+E12</f>
        <v>335629.65</v>
      </c>
      <c r="D13" s="33">
        <v>77268.800000000003</v>
      </c>
      <c r="E13" s="33">
        <v>71725.399999999994</v>
      </c>
      <c r="G13" s="33">
        <v>16823.599999999999</v>
      </c>
      <c r="H13" s="33"/>
      <c r="I13" s="90">
        <v>29637.4</v>
      </c>
      <c r="J13" s="90">
        <v>19906</v>
      </c>
      <c r="K13" s="37"/>
      <c r="L13" s="33">
        <v>24774</v>
      </c>
      <c r="M13" s="33">
        <v>16516</v>
      </c>
      <c r="N13" s="33"/>
      <c r="O13" s="33">
        <v>11680.4</v>
      </c>
      <c r="P13" s="36"/>
      <c r="Q13" s="36"/>
      <c r="R13" s="35">
        <f>SUM(D13:O13)</f>
        <v>268331.60000000003</v>
      </c>
      <c r="S13" s="29">
        <f t="shared" ref="S13:S22" si="1">+S12+R13</f>
        <v>2084352.9500000002</v>
      </c>
    </row>
    <row r="14" spans="1:20" x14ac:dyDescent="0.2">
      <c r="A14" s="30">
        <v>56</v>
      </c>
      <c r="B14" s="31" t="s">
        <v>24</v>
      </c>
      <c r="C14" s="32">
        <f>D13+E13</f>
        <v>148994.20000000001</v>
      </c>
      <c r="D14" s="33">
        <v>29213.7</v>
      </c>
      <c r="E14" s="33">
        <v>26945</v>
      </c>
      <c r="F14" s="33"/>
      <c r="G14" s="33">
        <v>10944.2</v>
      </c>
      <c r="H14" s="33"/>
      <c r="I14" s="33">
        <v>16370.2</v>
      </c>
      <c r="J14" s="33">
        <v>10711</v>
      </c>
      <c r="K14" s="37"/>
      <c r="L14" s="33">
        <v>32231.4</v>
      </c>
      <c r="M14" s="33">
        <v>21487.599999999999</v>
      </c>
      <c r="N14" s="33"/>
      <c r="O14" s="33">
        <v>8409.5</v>
      </c>
      <c r="P14" s="36"/>
      <c r="Q14" s="36"/>
      <c r="R14" s="35">
        <f t="shared" ref="R14:R22" si="2">SUM(D14:O14)</f>
        <v>156312.6</v>
      </c>
      <c r="S14" s="29">
        <f t="shared" si="1"/>
        <v>2240665.5500000003</v>
      </c>
    </row>
    <row r="15" spans="1:20" x14ac:dyDescent="0.2">
      <c r="A15" s="30">
        <v>56</v>
      </c>
      <c r="B15" s="31" t="s">
        <v>25</v>
      </c>
      <c r="C15" s="32">
        <f t="shared" si="0"/>
        <v>56158.7</v>
      </c>
      <c r="D15" s="33">
        <v>18924.150000000001</v>
      </c>
      <c r="E15" s="33">
        <v>23411.95</v>
      </c>
      <c r="F15" s="33"/>
      <c r="G15" s="33">
        <v>14231.45</v>
      </c>
      <c r="H15" s="33"/>
      <c r="I15" s="33">
        <v>13921.4</v>
      </c>
      <c r="J15" s="33">
        <v>23885.3</v>
      </c>
      <c r="K15" s="37"/>
      <c r="L15" s="33">
        <v>20163</v>
      </c>
      <c r="M15" s="33">
        <v>13442</v>
      </c>
      <c r="N15" s="33"/>
      <c r="O15" s="33">
        <v>9022.7999999999993</v>
      </c>
      <c r="P15" s="36"/>
      <c r="Q15" s="36"/>
      <c r="R15" s="35">
        <f t="shared" si="2"/>
        <v>137002.04999999999</v>
      </c>
      <c r="S15" s="29">
        <f t="shared" si="1"/>
        <v>2377667.6</v>
      </c>
    </row>
    <row r="16" spans="1:20" x14ac:dyDescent="0.2">
      <c r="A16" s="30">
        <v>56</v>
      </c>
      <c r="B16" s="31" t="s">
        <v>26</v>
      </c>
      <c r="C16" s="32">
        <f t="shared" si="0"/>
        <v>42336.100000000006</v>
      </c>
      <c r="D16" s="33">
        <v>26264</v>
      </c>
      <c r="E16" s="33">
        <v>16088.75</v>
      </c>
      <c r="F16" s="33"/>
      <c r="G16" s="33">
        <v>10094.200000000001</v>
      </c>
      <c r="H16" s="33"/>
      <c r="I16" s="33">
        <v>13248</v>
      </c>
      <c r="J16" s="33">
        <v>11038.1</v>
      </c>
      <c r="K16" s="37"/>
      <c r="L16" s="33">
        <v>31013.4</v>
      </c>
      <c r="M16" s="33">
        <v>20675.599999999999</v>
      </c>
      <c r="N16" s="33"/>
      <c r="O16" s="33">
        <v>9254</v>
      </c>
      <c r="P16" s="36"/>
      <c r="Q16" s="36"/>
      <c r="R16" s="35">
        <f t="shared" si="2"/>
        <v>137676.05000000002</v>
      </c>
      <c r="S16" s="29">
        <f t="shared" si="1"/>
        <v>2515343.65</v>
      </c>
      <c r="T16" s="38"/>
    </row>
    <row r="17" spans="1:19" x14ac:dyDescent="0.2">
      <c r="A17" s="30">
        <v>56</v>
      </c>
      <c r="B17" s="31" t="s">
        <v>27</v>
      </c>
      <c r="C17" s="32">
        <f t="shared" si="0"/>
        <v>42352.75</v>
      </c>
      <c r="D17" s="33">
        <v>13733.4</v>
      </c>
      <c r="E17" s="33">
        <v>14820</v>
      </c>
      <c r="F17" s="33"/>
      <c r="G17" s="33">
        <v>6853</v>
      </c>
      <c r="H17" s="33"/>
      <c r="I17" s="33">
        <v>13906.4</v>
      </c>
      <c r="J17" s="33">
        <v>4825.3999999999996</v>
      </c>
      <c r="K17" s="37"/>
      <c r="L17" s="33">
        <v>63769.799999999996</v>
      </c>
      <c r="M17" s="33">
        <v>42513.200000000004</v>
      </c>
      <c r="N17" s="33"/>
      <c r="O17" s="33">
        <v>6476.8</v>
      </c>
      <c r="P17" s="36"/>
      <c r="Q17" s="36"/>
      <c r="R17" s="35">
        <f t="shared" si="2"/>
        <v>166898</v>
      </c>
      <c r="S17" s="29">
        <f t="shared" si="1"/>
        <v>2682241.65</v>
      </c>
    </row>
    <row r="18" spans="1:19" x14ac:dyDescent="0.2">
      <c r="A18" s="30">
        <v>56</v>
      </c>
      <c r="B18" s="31" t="s">
        <v>28</v>
      </c>
      <c r="C18" s="32">
        <f t="shared" si="0"/>
        <v>28553.4</v>
      </c>
      <c r="D18" s="33">
        <v>12414.2</v>
      </c>
      <c r="E18" s="33">
        <v>18202.5</v>
      </c>
      <c r="F18" s="33"/>
      <c r="G18" s="33">
        <v>10191.200000000001</v>
      </c>
      <c r="H18" s="33"/>
      <c r="I18" s="33">
        <v>11486.5</v>
      </c>
      <c r="J18" s="33">
        <v>15269</v>
      </c>
      <c r="K18" s="37"/>
      <c r="L18" s="33">
        <v>14088</v>
      </c>
      <c r="M18" s="33">
        <v>9392</v>
      </c>
      <c r="N18" s="33"/>
      <c r="O18" s="33">
        <v>8553.6</v>
      </c>
      <c r="P18" s="36"/>
      <c r="Q18" s="36"/>
      <c r="R18" s="35">
        <f t="shared" si="2"/>
        <v>99597</v>
      </c>
      <c r="S18" s="29">
        <f t="shared" si="1"/>
        <v>2781838.65</v>
      </c>
    </row>
    <row r="19" spans="1:19" x14ac:dyDescent="0.2">
      <c r="A19" s="30">
        <v>56</v>
      </c>
      <c r="B19" s="31" t="s">
        <v>29</v>
      </c>
      <c r="C19" s="32">
        <f t="shared" si="0"/>
        <v>30616.7</v>
      </c>
      <c r="D19" s="39">
        <v>8717.5</v>
      </c>
      <c r="E19" s="39">
        <v>6458.25</v>
      </c>
      <c r="F19" s="39"/>
      <c r="G19" s="39">
        <v>8583.8799999999992</v>
      </c>
      <c r="H19" s="39"/>
      <c r="I19" s="33">
        <v>10440</v>
      </c>
      <c r="J19" s="33">
        <v>9972.1</v>
      </c>
      <c r="K19" s="33"/>
      <c r="L19" s="33">
        <f>40403*0.6</f>
        <v>24241.8</v>
      </c>
      <c r="M19" s="33">
        <f>40403*0.4</f>
        <v>16161.2</v>
      </c>
      <c r="N19" s="33"/>
      <c r="O19" s="33">
        <v>10299.4</v>
      </c>
      <c r="P19" s="36"/>
      <c r="Q19" s="36"/>
      <c r="R19" s="35">
        <f t="shared" si="2"/>
        <v>94874.12999999999</v>
      </c>
      <c r="S19" s="29">
        <f t="shared" si="1"/>
        <v>2876712.78</v>
      </c>
    </row>
    <row r="20" spans="1:19" x14ac:dyDescent="0.2">
      <c r="A20" s="30">
        <v>56</v>
      </c>
      <c r="B20" s="31" t="s">
        <v>30</v>
      </c>
      <c r="C20" s="32">
        <f t="shared" si="0"/>
        <v>15175.75</v>
      </c>
      <c r="D20" s="40"/>
      <c r="E20" s="40"/>
      <c r="F20" s="40"/>
      <c r="G20" s="40"/>
      <c r="H20" s="40"/>
      <c r="I20" s="70"/>
      <c r="J20" s="40"/>
      <c r="K20" s="40"/>
      <c r="L20" s="40"/>
      <c r="M20" s="40"/>
      <c r="N20" s="40"/>
      <c r="O20" s="40"/>
      <c r="P20" s="41"/>
      <c r="Q20" s="41"/>
      <c r="R20" s="35">
        <f t="shared" si="2"/>
        <v>0</v>
      </c>
      <c r="S20" s="29">
        <f t="shared" si="1"/>
        <v>2876712.78</v>
      </c>
    </row>
    <row r="21" spans="1:19" x14ac:dyDescent="0.2">
      <c r="A21" s="30">
        <v>56</v>
      </c>
      <c r="B21" s="31" t="s">
        <v>31</v>
      </c>
      <c r="C21" s="32">
        <f t="shared" si="0"/>
        <v>0</v>
      </c>
      <c r="D21" s="40"/>
      <c r="E21" s="40"/>
      <c r="F21" s="40"/>
      <c r="G21" s="40"/>
      <c r="H21" s="40"/>
      <c r="I21" s="40"/>
      <c r="J21" s="40"/>
      <c r="K21" s="40"/>
      <c r="L21" s="33"/>
      <c r="M21" s="33"/>
      <c r="N21" s="40"/>
      <c r="O21" s="40"/>
      <c r="P21" s="41"/>
      <c r="Q21" s="41"/>
      <c r="R21" s="35">
        <f>SUM(D21:O21)</f>
        <v>0</v>
      </c>
      <c r="S21" s="29">
        <f t="shared" si="1"/>
        <v>2876712.78</v>
      </c>
    </row>
    <row r="22" spans="1:19" x14ac:dyDescent="0.2">
      <c r="A22" s="30">
        <v>56</v>
      </c>
      <c r="B22" s="31" t="s">
        <v>32</v>
      </c>
      <c r="C22" s="32">
        <f t="shared" si="0"/>
        <v>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35">
        <f t="shared" si="2"/>
        <v>0</v>
      </c>
      <c r="S22" s="29">
        <f t="shared" si="1"/>
        <v>2876712.78</v>
      </c>
    </row>
    <row r="23" spans="1:19" ht="13.5" thickBot="1" x14ac:dyDescent="0.25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6"/>
      <c r="R23" s="47"/>
      <c r="S23" s="29"/>
    </row>
    <row r="24" spans="1:19" ht="13.5" thickBot="1" x14ac:dyDescent="0.25">
      <c r="A24" s="48"/>
      <c r="B24" s="49" t="s">
        <v>33</v>
      </c>
      <c r="C24" s="50"/>
      <c r="D24" s="51">
        <f>SUM(D11:D22)</f>
        <v>909454.05</v>
      </c>
      <c r="E24" s="51">
        <f>SUM(E11:E22)</f>
        <v>849184.29999999993</v>
      </c>
      <c r="F24" s="51">
        <f>SUM(F11:F22)</f>
        <v>0</v>
      </c>
      <c r="G24" s="51">
        <f t="shared" ref="G24:Q24" si="3">SUM(G11:G22)</f>
        <v>163022.33000000002</v>
      </c>
      <c r="H24" s="51">
        <f t="shared" si="3"/>
        <v>0</v>
      </c>
      <c r="I24" s="51">
        <f t="shared" si="3"/>
        <v>205854.3</v>
      </c>
      <c r="J24" s="51">
        <f t="shared" si="3"/>
        <v>178566.2</v>
      </c>
      <c r="K24" s="51">
        <f t="shared" si="3"/>
        <v>0</v>
      </c>
      <c r="L24" s="51">
        <f t="shared" si="3"/>
        <v>253503.89999999997</v>
      </c>
      <c r="M24" s="51">
        <f t="shared" si="3"/>
        <v>169002.60000000003</v>
      </c>
      <c r="N24" s="51">
        <f t="shared" si="3"/>
        <v>0</v>
      </c>
      <c r="O24" s="51">
        <f t="shared" si="3"/>
        <v>148125.1</v>
      </c>
      <c r="P24" s="52"/>
      <c r="Q24" s="51">
        <f t="shared" si="3"/>
        <v>0</v>
      </c>
      <c r="R24" s="51"/>
      <c r="S24" s="21">
        <f>D24+E24+G24+H24+I24+J24+K24+L24+M24+N24+O24+P24+Q24+R24</f>
        <v>2876712.7800000003</v>
      </c>
    </row>
    <row r="25" spans="1:19" ht="13.5" hidden="1" thickBot="1" x14ac:dyDescent="0.25">
      <c r="D25" s="51">
        <f>D24+I24</f>
        <v>1115308.3500000001</v>
      </c>
      <c r="E25" s="51">
        <f>E24+J24</f>
        <v>1027750.5</v>
      </c>
      <c r="F25" s="53" t="s">
        <v>34</v>
      </c>
      <c r="G25" s="54"/>
    </row>
    <row r="26" spans="1:19" ht="13.5" hidden="1" thickBot="1" x14ac:dyDescent="0.25">
      <c r="D26" s="100">
        <f>D25+E25</f>
        <v>2143058.85</v>
      </c>
      <c r="E26" s="101"/>
      <c r="F26" s="53" t="s">
        <v>35</v>
      </c>
      <c r="G26" s="54"/>
    </row>
    <row r="27" spans="1:19" ht="13.5" hidden="1" thickBot="1" x14ac:dyDescent="0.25">
      <c r="D27" s="91"/>
      <c r="E27" s="92">
        <f>D26+L24+M24</f>
        <v>2565565.35</v>
      </c>
      <c r="F27" s="53" t="s">
        <v>36</v>
      </c>
      <c r="G27" s="54"/>
    </row>
    <row r="28" spans="1:19" ht="13.5" hidden="1" thickBot="1" x14ac:dyDescent="0.25">
      <c r="D28" s="100">
        <f>E27+G24</f>
        <v>2728587.68</v>
      </c>
      <c r="E28" s="101"/>
      <c r="F28" s="53" t="s">
        <v>37</v>
      </c>
      <c r="G28" s="38"/>
    </row>
    <row r="29" spans="1:19" x14ac:dyDescent="0.2">
      <c r="E29" s="38"/>
      <c r="F29" s="38"/>
      <c r="G29" s="38"/>
    </row>
    <row r="30" spans="1:19" x14ac:dyDescent="0.2">
      <c r="E30" s="38"/>
      <c r="F30" s="38"/>
      <c r="G30" s="38"/>
    </row>
    <row r="31" spans="1:19" x14ac:dyDescent="0.2">
      <c r="A31" s="93"/>
      <c r="B31" s="93"/>
      <c r="C31" s="93"/>
      <c r="D31" s="93"/>
      <c r="E31" s="94"/>
      <c r="F31" s="94"/>
      <c r="G31" s="94"/>
      <c r="M31" s="71"/>
    </row>
    <row r="32" spans="1:19" x14ac:dyDescent="0.2">
      <c r="A32" s="93"/>
      <c r="B32" s="93"/>
      <c r="C32" s="93"/>
      <c r="D32" s="93"/>
      <c r="E32" s="94"/>
      <c r="F32" s="94"/>
      <c r="G32" s="94"/>
    </row>
    <row r="33" spans="1:17" x14ac:dyDescent="0.2">
      <c r="A33" s="93"/>
      <c r="B33" s="93"/>
      <c r="C33" s="93"/>
      <c r="D33" s="54"/>
      <c r="E33" s="94"/>
      <c r="F33" s="94"/>
      <c r="G33" s="94"/>
    </row>
    <row r="34" spans="1:17" x14ac:dyDescent="0.2">
      <c r="A34" s="93"/>
      <c r="B34" s="93"/>
      <c r="C34" s="93"/>
      <c r="D34" s="93"/>
      <c r="E34" s="94"/>
      <c r="F34" s="94"/>
      <c r="G34" s="94"/>
    </row>
    <row r="35" spans="1:17" x14ac:dyDescent="0.2">
      <c r="A35" s="93"/>
      <c r="B35" s="93"/>
      <c r="C35" s="54"/>
      <c r="D35" s="54"/>
      <c r="E35" s="94"/>
      <c r="F35" s="94"/>
      <c r="G35" s="94"/>
    </row>
    <row r="36" spans="1:17" x14ac:dyDescent="0.2">
      <c r="A36" s="93"/>
      <c r="B36" s="93"/>
      <c r="C36" s="93"/>
      <c r="D36" s="93"/>
      <c r="E36" s="94"/>
      <c r="F36" s="94"/>
      <c r="G36" s="94"/>
    </row>
    <row r="37" spans="1:17" x14ac:dyDescent="0.2">
      <c r="A37" s="93"/>
      <c r="B37" s="93"/>
      <c r="C37" s="93"/>
      <c r="D37" s="93"/>
      <c r="E37" s="94"/>
      <c r="F37" s="94"/>
      <c r="G37" s="94"/>
    </row>
    <row r="38" spans="1:17" x14ac:dyDescent="0.2">
      <c r="A38" s="93"/>
      <c r="B38" s="93"/>
      <c r="C38" s="93"/>
      <c r="D38" s="93"/>
      <c r="E38" s="94"/>
      <c r="F38" s="94"/>
      <c r="G38" s="94"/>
    </row>
    <row r="39" spans="1:17" x14ac:dyDescent="0.2">
      <c r="E39" s="38"/>
      <c r="F39" s="38"/>
      <c r="G39" s="38"/>
    </row>
    <row r="40" spans="1:17" x14ac:dyDescent="0.2">
      <c r="D40" s="57"/>
    </row>
    <row r="42" spans="1:17" x14ac:dyDescent="0.2">
      <c r="G42" s="38"/>
    </row>
    <row r="43" spans="1:17" x14ac:dyDescent="0.2">
      <c r="C43" s="58"/>
      <c r="D43" s="58"/>
      <c r="E43" s="58"/>
      <c r="H43" s="58"/>
      <c r="I43" s="58"/>
      <c r="J43" s="58"/>
      <c r="K43" s="58"/>
      <c r="N43" s="102"/>
      <c r="O43" s="102"/>
      <c r="P43" s="102"/>
      <c r="Q43" s="102"/>
    </row>
    <row r="44" spans="1:17" x14ac:dyDescent="0.2">
      <c r="C44" s="104" t="s">
        <v>38</v>
      </c>
      <c r="D44" s="103"/>
      <c r="E44" s="103"/>
      <c r="H44" s="107" t="s">
        <v>77</v>
      </c>
      <c r="I44" s="96"/>
      <c r="J44" s="96"/>
      <c r="K44" s="96"/>
      <c r="N44" s="107" t="s">
        <v>55</v>
      </c>
      <c r="O44" s="96"/>
      <c r="P44" s="96"/>
      <c r="Q44" s="96"/>
    </row>
    <row r="45" spans="1:17" x14ac:dyDescent="0.2">
      <c r="C45" s="96" t="s">
        <v>41</v>
      </c>
      <c r="D45" s="96"/>
      <c r="E45" s="96"/>
      <c r="H45" s="96" t="s">
        <v>42</v>
      </c>
      <c r="I45" s="96"/>
      <c r="J45" s="96"/>
      <c r="K45" s="96"/>
      <c r="N45" s="96" t="s">
        <v>43</v>
      </c>
      <c r="O45" s="96"/>
      <c r="P45" s="96"/>
      <c r="Q45" s="96"/>
    </row>
  </sheetData>
  <mergeCells count="11">
    <mergeCell ref="C45:E45"/>
    <mergeCell ref="H45:K45"/>
    <mergeCell ref="N45:Q45"/>
    <mergeCell ref="A6:S6"/>
    <mergeCell ref="C7:R7"/>
    <mergeCell ref="D26:E26"/>
    <mergeCell ref="D28:E28"/>
    <mergeCell ref="N43:Q43"/>
    <mergeCell ref="C44:E44"/>
    <mergeCell ref="H44:K44"/>
    <mergeCell ref="N44:Q44"/>
  </mergeCells>
  <pageMargins left="0.23622047244094491" right="0.23622047244094491" top="0.74803149606299213" bottom="0.74803149606299213" header="0.31496062992125984" footer="0.31496062992125984"/>
  <pageSetup scale="66" fitToHeight="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34</vt:i4>
      </vt:variant>
      <vt:variant>
        <vt:lpstr>Rangos con nombre</vt:lpstr>
      </vt:variant>
      <vt:variant>
        <vt:i4>33</vt:i4>
      </vt:variant>
    </vt:vector>
  </HeadingPairs>
  <TitlesOfParts>
    <vt:vector size="67" baseType="lpstr">
      <vt:lpstr>PREDIAL ENERO 2024</vt:lpstr>
      <vt:lpstr>PREDIAL FEBRERO 2024</vt:lpstr>
      <vt:lpstr>PREDIAL MARZO 2024</vt:lpstr>
      <vt:lpstr>PREDIAL ABRIL 2024</vt:lpstr>
      <vt:lpstr>PREDIAL MAYO 2024</vt:lpstr>
      <vt:lpstr>PREDIAL JUNIO 2024</vt:lpstr>
      <vt:lpstr>PREDIAL JULIO 2024</vt:lpstr>
      <vt:lpstr>PREDIAL AGOSTO 2024</vt:lpstr>
      <vt:lpstr>PREDIAL SEPTIEMBRE 2024</vt:lpstr>
      <vt:lpstr>PREDIAL OCTUBRE 2024</vt:lpstr>
      <vt:lpstr>PREDIAL NOVIEMBRE 2024</vt:lpstr>
      <vt:lpstr>PREDIAL DICIEMBRE 2024 </vt:lpstr>
      <vt:lpstr>PREDIAL ENERO 2025</vt:lpstr>
      <vt:lpstr>PREDIAL FEBRERO 2025</vt:lpstr>
      <vt:lpstr>PREDIAL MARZO 2025</vt:lpstr>
      <vt:lpstr>PREDIAL ABRIL 2025</vt:lpstr>
      <vt:lpstr>PREDIAL MAYO 2025</vt:lpstr>
      <vt:lpstr>PREDIAL JUNIO 2025</vt:lpstr>
      <vt:lpstr>PREDIAL JULIO 2025</vt:lpstr>
      <vt:lpstr>PREDIAL AGOSTO 2025 </vt:lpstr>
      <vt:lpstr>PREDIAL SEPTIEMBRE 2025 </vt:lpstr>
      <vt:lpstr>PREDIAL OCTUBRE 2025 </vt:lpstr>
      <vt:lpstr>PREDIAL NOVIEMBRE 2025</vt:lpstr>
      <vt:lpstr>PREDIAL DICIEMBRE 2025</vt:lpstr>
      <vt:lpstr>Hoja1</vt:lpstr>
      <vt:lpstr>PREDIAL ENERO 2026</vt:lpstr>
      <vt:lpstr>PREDIAL FEBRERO 2026</vt:lpstr>
      <vt:lpstr>PREDIAL MARZO 2026</vt:lpstr>
      <vt:lpstr>PREDIAL ABRIL 2026</vt:lpstr>
      <vt:lpstr>PREDIAL MAYO 2026</vt:lpstr>
      <vt:lpstr>PREDIAL JUNIO 2026</vt:lpstr>
      <vt:lpstr>PREDIAL JULIO 2026</vt:lpstr>
      <vt:lpstr>PREDIAL AGOSTO 2026</vt:lpstr>
      <vt:lpstr>PREDIAL SEPTIEMBRE 2026</vt:lpstr>
      <vt:lpstr>'PREDIAL ABRIL 2024'!Área_de_impresión</vt:lpstr>
      <vt:lpstr>'PREDIAL ABRIL 2025'!Área_de_impresión</vt:lpstr>
      <vt:lpstr>'PREDIAL ABRIL 2026'!Área_de_impresión</vt:lpstr>
      <vt:lpstr>'PREDIAL AGOSTO 2024'!Área_de_impresión</vt:lpstr>
      <vt:lpstr>'PREDIAL AGOSTO 2025 '!Área_de_impresión</vt:lpstr>
      <vt:lpstr>'PREDIAL AGOSTO 2026'!Área_de_impresión</vt:lpstr>
      <vt:lpstr>'PREDIAL DICIEMBRE 2024 '!Área_de_impresión</vt:lpstr>
      <vt:lpstr>'PREDIAL DICIEMBRE 2025'!Área_de_impresión</vt:lpstr>
      <vt:lpstr>'PREDIAL ENERO 2024'!Área_de_impresión</vt:lpstr>
      <vt:lpstr>'PREDIAL ENERO 2025'!Área_de_impresión</vt:lpstr>
      <vt:lpstr>'PREDIAL ENERO 2026'!Área_de_impresión</vt:lpstr>
      <vt:lpstr>'PREDIAL FEBRERO 2024'!Área_de_impresión</vt:lpstr>
      <vt:lpstr>'PREDIAL FEBRERO 2025'!Área_de_impresión</vt:lpstr>
      <vt:lpstr>'PREDIAL FEBRERO 2026'!Área_de_impresión</vt:lpstr>
      <vt:lpstr>'PREDIAL JULIO 2024'!Área_de_impresión</vt:lpstr>
      <vt:lpstr>'PREDIAL JULIO 2025'!Área_de_impresión</vt:lpstr>
      <vt:lpstr>'PREDIAL JULIO 2026'!Área_de_impresión</vt:lpstr>
      <vt:lpstr>'PREDIAL JUNIO 2024'!Área_de_impresión</vt:lpstr>
      <vt:lpstr>'PREDIAL JUNIO 2025'!Área_de_impresión</vt:lpstr>
      <vt:lpstr>'PREDIAL JUNIO 2026'!Área_de_impresión</vt:lpstr>
      <vt:lpstr>'PREDIAL MARZO 2024'!Área_de_impresión</vt:lpstr>
      <vt:lpstr>'PREDIAL MARZO 2025'!Área_de_impresión</vt:lpstr>
      <vt:lpstr>'PREDIAL MARZO 2026'!Área_de_impresión</vt:lpstr>
      <vt:lpstr>'PREDIAL MAYO 2024'!Área_de_impresión</vt:lpstr>
      <vt:lpstr>'PREDIAL MAYO 2025'!Área_de_impresión</vt:lpstr>
      <vt:lpstr>'PREDIAL MAYO 2026'!Área_de_impresión</vt:lpstr>
      <vt:lpstr>'PREDIAL NOVIEMBRE 2024'!Área_de_impresión</vt:lpstr>
      <vt:lpstr>'PREDIAL NOVIEMBRE 2025'!Área_de_impresión</vt:lpstr>
      <vt:lpstr>'PREDIAL OCTUBRE 2024'!Área_de_impresión</vt:lpstr>
      <vt:lpstr>'PREDIAL OCTUBRE 2025 '!Área_de_impresión</vt:lpstr>
      <vt:lpstr>'PREDIAL SEPTIEMBRE 2024'!Área_de_impresión</vt:lpstr>
      <vt:lpstr>'PREDIAL SEPTIEMBRE 2025 '!Área_de_impresión</vt:lpstr>
      <vt:lpstr>'PREDIAL SEPTIEMBRE 2026'!Área_de_impresión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INGRESOS PROPIOS</dc:creator>
  <cp:lastModifiedBy>INGRESOS PROPIOS</cp:lastModifiedBy>
  <cp:lastPrinted>2026-10-26T19:59:59Z</cp:lastPrinted>
  <dcterms:created xsi:type="dcterms:W3CDTF">2024-02-21T21:43:30Z</dcterms:created>
  <dcterms:modified xsi:type="dcterms:W3CDTF">2026-10-27T21:38:56Z</dcterms:modified>
</cp:coreProperties>
</file>